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 userName="svinogradova" reservationPassword="DB53"/>
  <workbookPr defaultThemeVersion="124226"/>
  <bookViews>
    <workbookView xWindow="240" yWindow="110" windowWidth="19420" windowHeight="7680" tabRatio="788" firstSheet="1" activeTab="7"/>
  </bookViews>
  <sheets>
    <sheet name="TITLE" sheetId="1" r:id="rId1"/>
    <sheet name="Пакеты_Women's network" sheetId="16" r:id="rId2"/>
    <sheet name="СПЕЦПРОЕКТЫ" sheetId="15" r:id="rId3"/>
    <sheet name="Elle.ru" sheetId="18" r:id="rId4"/>
    <sheet name="Woman.ru" sheetId="19" r:id="rId5"/>
    <sheet name="MarieClaire.ru" sheetId="20" r:id="rId6"/>
    <sheet name="Psychologies.ru" sheetId="5" r:id="rId7"/>
    <sheet name="Wday.ru" sheetId="6" r:id="rId8"/>
    <sheet name="Starhit.ru" sheetId="7" r:id="rId9"/>
    <sheet name="Ellegirl.ru" sheetId="8" r:id="rId10"/>
    <sheet name="Parents.ru" sheetId="9" r:id="rId11"/>
    <sheet name="Elledecoration" sheetId="17" r:id="rId12"/>
  </sheets>
  <calcPr calcId="145621"/>
</workbook>
</file>

<file path=xl/calcChain.xml><?xml version="1.0" encoding="utf-8"?>
<calcChain xmlns="http://schemas.openxmlformats.org/spreadsheetml/2006/main">
  <c r="H72" i="17" l="1"/>
  <c r="G72" i="17" s="1"/>
  <c r="I72" i="17" s="1"/>
  <c r="H78" i="7" l="1"/>
  <c r="E85" i="17" l="1"/>
  <c r="C85" i="17"/>
  <c r="E83" i="17"/>
  <c r="C83" i="17"/>
  <c r="H78" i="17"/>
  <c r="H77" i="17"/>
  <c r="H76" i="17"/>
  <c r="H75" i="17"/>
  <c r="E75" i="17"/>
  <c r="E81" i="17" s="1"/>
  <c r="C75" i="17"/>
  <c r="C78" i="17" s="1"/>
  <c r="H74" i="17"/>
  <c r="H73" i="17"/>
  <c r="H71" i="17"/>
  <c r="H70" i="17"/>
  <c r="H69" i="17"/>
  <c r="C81" i="17" l="1"/>
  <c r="G76" i="17"/>
  <c r="I76" i="17" s="1"/>
  <c r="G74" i="17"/>
  <c r="I74" i="17" s="1"/>
  <c r="G75" i="17"/>
  <c r="I75" i="17" s="1"/>
  <c r="G77" i="17"/>
  <c r="I77" i="17" s="1"/>
  <c r="G69" i="17"/>
  <c r="I69" i="17" s="1"/>
  <c r="G71" i="17"/>
  <c r="I71" i="17" s="1"/>
  <c r="G70" i="17"/>
  <c r="I70" i="17" s="1"/>
  <c r="G73" i="17"/>
  <c r="I73" i="17" s="1"/>
  <c r="G78" i="17"/>
  <c r="E78" i="17"/>
  <c r="E90" i="7"/>
  <c r="C90" i="7"/>
  <c r="E88" i="7"/>
  <c r="C88" i="7"/>
  <c r="H83" i="7"/>
  <c r="G83" i="7" s="1"/>
  <c r="H82" i="7"/>
  <c r="H81" i="7"/>
  <c r="H80" i="7"/>
  <c r="H79" i="7"/>
  <c r="G79" i="7" s="1"/>
  <c r="E79" i="7"/>
  <c r="C79" i="7"/>
  <c r="C83" i="7" s="1"/>
  <c r="C86" i="7" s="1"/>
  <c r="G78" i="7"/>
  <c r="I78" i="7" s="1"/>
  <c r="H77" i="7"/>
  <c r="G77" i="7" s="1"/>
  <c r="I77" i="7" s="1"/>
  <c r="H76" i="7"/>
  <c r="G76" i="7" s="1"/>
  <c r="I76" i="7" s="1"/>
  <c r="H75" i="7"/>
  <c r="G75" i="7" s="1"/>
  <c r="I75" i="7" s="1"/>
  <c r="H74" i="7"/>
  <c r="G74" i="7" s="1"/>
  <c r="I74" i="7" s="1"/>
  <c r="I78" i="17" l="1"/>
  <c r="G80" i="7"/>
  <c r="I80" i="7" s="1"/>
  <c r="G82" i="7"/>
  <c r="I82" i="7" s="1"/>
  <c r="G81" i="7"/>
  <c r="I81" i="7" s="1"/>
  <c r="I79" i="7"/>
  <c r="E83" i="7"/>
  <c r="E86" i="7" l="1"/>
  <c r="I83" i="7"/>
  <c r="H78" i="5" l="1"/>
  <c r="G78" i="5" s="1"/>
  <c r="I78" i="5" s="1"/>
  <c r="H77" i="5"/>
  <c r="H76" i="5"/>
  <c r="H75" i="5"/>
  <c r="G75" i="5" s="1"/>
  <c r="I75" i="5" s="1"/>
  <c r="E91" i="5"/>
  <c r="C91" i="5"/>
  <c r="E89" i="5"/>
  <c r="C89" i="5"/>
  <c r="H84" i="5"/>
  <c r="G84" i="5" s="1"/>
  <c r="H83" i="5"/>
  <c r="H82" i="5"/>
  <c r="H81" i="5"/>
  <c r="H80" i="5"/>
  <c r="G80" i="5" s="1"/>
  <c r="C80" i="5"/>
  <c r="C84" i="5" s="1"/>
  <c r="C87" i="5" s="1"/>
  <c r="H79" i="5"/>
  <c r="G79" i="5" s="1"/>
  <c r="I79" i="5" s="1"/>
  <c r="C95" i="6"/>
  <c r="C93" i="6"/>
  <c r="E95" i="6"/>
  <c r="E93" i="6"/>
  <c r="H88" i="6"/>
  <c r="G88" i="6" s="1"/>
  <c r="E88" i="6"/>
  <c r="E91" i="6" s="1"/>
  <c r="H87" i="6"/>
  <c r="G87" i="6" s="1"/>
  <c r="I87" i="6" s="1"/>
  <c r="H86" i="6"/>
  <c r="G86" i="6" s="1"/>
  <c r="I86" i="6" s="1"/>
  <c r="H85" i="6"/>
  <c r="H84" i="6"/>
  <c r="G84" i="6" s="1"/>
  <c r="I84" i="6" s="1"/>
  <c r="C84" i="6"/>
  <c r="C91" i="6" s="1"/>
  <c r="H83" i="6"/>
  <c r="H82" i="6"/>
  <c r="H81" i="6"/>
  <c r="H80" i="6"/>
  <c r="H79" i="6"/>
  <c r="C75" i="8"/>
  <c r="H73" i="8"/>
  <c r="E112" i="18"/>
  <c r="E87" i="20"/>
  <c r="E85" i="20"/>
  <c r="E83" i="20"/>
  <c r="H75" i="20"/>
  <c r="H100" i="18"/>
  <c r="G76" i="5" l="1"/>
  <c r="I76" i="5" s="1"/>
  <c r="G77" i="5"/>
  <c r="I77" i="5" s="1"/>
  <c r="G83" i="5"/>
  <c r="I83" i="5" s="1"/>
  <c r="G82" i="5"/>
  <c r="I82" i="5" s="1"/>
  <c r="I80" i="5"/>
  <c r="G81" i="5"/>
  <c r="I81" i="5" s="1"/>
  <c r="E84" i="5"/>
  <c r="G80" i="6"/>
  <c r="I80" i="6" s="1"/>
  <c r="G82" i="6"/>
  <c r="I82" i="6" s="1"/>
  <c r="G85" i="6"/>
  <c r="I85" i="6" s="1"/>
  <c r="G79" i="6"/>
  <c r="I79" i="6" s="1"/>
  <c r="G81" i="6"/>
  <c r="I81" i="6" s="1"/>
  <c r="G83" i="6"/>
  <c r="I83" i="6" s="1"/>
  <c r="I88" i="6"/>
  <c r="C88" i="6"/>
  <c r="G73" i="8"/>
  <c r="I73" i="8" s="1"/>
  <c r="E86" i="8"/>
  <c r="C86" i="8"/>
  <c r="E84" i="8"/>
  <c r="C84" i="8"/>
  <c r="H79" i="8"/>
  <c r="G79" i="8" s="1"/>
  <c r="H77" i="8"/>
  <c r="H76" i="8"/>
  <c r="H75" i="8"/>
  <c r="E79" i="8"/>
  <c r="E82" i="8" s="1"/>
  <c r="C82" i="8"/>
  <c r="H74" i="8"/>
  <c r="G74" i="8" s="1"/>
  <c r="I74" i="8" s="1"/>
  <c r="H72" i="8"/>
  <c r="G72" i="8" s="1"/>
  <c r="I72" i="8" s="1"/>
  <c r="H71" i="8"/>
  <c r="G71" i="8" s="1"/>
  <c r="I71" i="8" s="1"/>
  <c r="H70" i="8"/>
  <c r="G70" i="8" s="1"/>
  <c r="I70" i="8" s="1"/>
  <c r="H69" i="8"/>
  <c r="G69" i="8" s="1"/>
  <c r="I69" i="8" s="1"/>
  <c r="E95" i="19"/>
  <c r="E97" i="19"/>
  <c r="C97" i="19"/>
  <c r="C95" i="19"/>
  <c r="H88" i="19"/>
  <c r="H87" i="19"/>
  <c r="H86" i="19"/>
  <c r="H85" i="19"/>
  <c r="H84" i="19"/>
  <c r="G84" i="19" s="1"/>
  <c r="E84" i="19"/>
  <c r="E88" i="19" s="1"/>
  <c r="E93" i="19" s="1"/>
  <c r="C84" i="19"/>
  <c r="C93" i="19" s="1"/>
  <c r="H83" i="19"/>
  <c r="G83" i="19" s="1"/>
  <c r="I83" i="19" s="1"/>
  <c r="H82" i="19"/>
  <c r="G82" i="19" s="1"/>
  <c r="I82" i="19" s="1"/>
  <c r="H81" i="19"/>
  <c r="G81" i="19" s="1"/>
  <c r="I81" i="19" s="1"/>
  <c r="H80" i="19"/>
  <c r="G80" i="19" s="1"/>
  <c r="I80" i="19" s="1"/>
  <c r="H79" i="19"/>
  <c r="G79" i="19" s="1"/>
  <c r="I79" i="19" s="1"/>
  <c r="I84" i="5" l="1"/>
  <c r="E87" i="5"/>
  <c r="G75" i="8"/>
  <c r="I75" i="8" s="1"/>
  <c r="G77" i="8"/>
  <c r="I77" i="8" s="1"/>
  <c r="G76" i="8"/>
  <c r="I76" i="8" s="1"/>
  <c r="C79" i="8"/>
  <c r="I79" i="8"/>
  <c r="G86" i="19"/>
  <c r="I86" i="19" s="1"/>
  <c r="G85" i="19"/>
  <c r="I85" i="19" s="1"/>
  <c r="G87" i="19"/>
  <c r="I87" i="19" s="1"/>
  <c r="G88" i="19"/>
  <c r="I88" i="19" s="1"/>
  <c r="I84" i="19"/>
  <c r="C88" i="19"/>
  <c r="C105" i="18" l="1"/>
  <c r="C101" i="18"/>
  <c r="C108" i="18" s="1"/>
  <c r="C112" i="18"/>
  <c r="E110" i="18"/>
  <c r="C110" i="18"/>
  <c r="H105" i="18"/>
  <c r="H104" i="18"/>
  <c r="G104" i="18" s="1"/>
  <c r="I104" i="18" s="1"/>
  <c r="H103" i="18"/>
  <c r="G103" i="18" s="1"/>
  <c r="I103" i="18" s="1"/>
  <c r="H102" i="18"/>
  <c r="G102" i="18" s="1"/>
  <c r="I102" i="18" s="1"/>
  <c r="H101" i="18"/>
  <c r="G101" i="18" s="1"/>
  <c r="E108" i="18"/>
  <c r="G100" i="18"/>
  <c r="I100" i="18" s="1"/>
  <c r="H99" i="18"/>
  <c r="H98" i="18"/>
  <c r="G98" i="18" s="1"/>
  <c r="I98" i="18" s="1"/>
  <c r="H97" i="18"/>
  <c r="G97" i="18" s="1"/>
  <c r="I97" i="18" s="1"/>
  <c r="H96" i="18"/>
  <c r="G96" i="18" s="1"/>
  <c r="I96" i="18" s="1"/>
  <c r="G99" i="18" l="1"/>
  <c r="I99" i="18" s="1"/>
  <c r="G105" i="18"/>
  <c r="I101" i="18"/>
  <c r="E105" i="18"/>
  <c r="H74" i="20"/>
  <c r="H76" i="20"/>
  <c r="E80" i="20"/>
  <c r="C76" i="20"/>
  <c r="C80" i="20" s="1"/>
  <c r="H80" i="20"/>
  <c r="G80" i="20" s="1"/>
  <c r="H79" i="20"/>
  <c r="H78" i="20"/>
  <c r="G78" i="20" s="1"/>
  <c r="I78" i="20" s="1"/>
  <c r="H77" i="20"/>
  <c r="G77" i="20" s="1"/>
  <c r="I77" i="20" s="1"/>
  <c r="H73" i="20"/>
  <c r="H72" i="20"/>
  <c r="H71" i="20"/>
  <c r="I105" i="18" l="1"/>
  <c r="G74" i="20"/>
  <c r="I74" i="20" s="1"/>
  <c r="C83" i="20"/>
  <c r="I80" i="20"/>
  <c r="G76" i="20"/>
  <c r="I76" i="20" s="1"/>
  <c r="G79" i="20"/>
  <c r="I79" i="20" s="1"/>
  <c r="G71" i="20"/>
  <c r="I71" i="20" s="1"/>
  <c r="G72" i="20"/>
  <c r="I72" i="20" s="1"/>
  <c r="G73" i="20"/>
  <c r="I73" i="20" s="1"/>
  <c r="G75" i="20"/>
  <c r="I75" i="20" s="1"/>
  <c r="E42" i="16" l="1"/>
  <c r="E30" i="16"/>
  <c r="F29" i="8" l="1"/>
  <c r="H29" i="7"/>
  <c r="F29" i="7"/>
  <c r="H17" i="6"/>
  <c r="F17" i="6"/>
  <c r="F30" i="5"/>
  <c r="F29" i="20"/>
  <c r="H29" i="19"/>
  <c r="F29" i="19"/>
  <c r="F30" i="18"/>
  <c r="F19" i="17" l="1"/>
  <c r="F11" i="17"/>
  <c r="F12" i="17"/>
  <c r="F13" i="17"/>
  <c r="F14" i="17"/>
  <c r="F15" i="17"/>
  <c r="F16" i="17"/>
  <c r="F17" i="17"/>
  <c r="F18" i="17"/>
  <c r="F10" i="17"/>
  <c r="F9" i="17"/>
  <c r="H19" i="17"/>
  <c r="H18" i="17"/>
  <c r="H17" i="17"/>
  <c r="H16" i="17"/>
  <c r="H15" i="17"/>
  <c r="H14" i="17"/>
  <c r="H13" i="17"/>
  <c r="H12" i="17"/>
  <c r="H11" i="17"/>
  <c r="H10" i="17"/>
  <c r="H9" i="17"/>
  <c r="E114" i="16" l="1"/>
  <c r="E113" i="16"/>
  <c r="E112" i="16"/>
  <c r="E111" i="16"/>
  <c r="F47" i="17"/>
  <c r="F53" i="8"/>
  <c r="H54" i="7"/>
  <c r="F54" i="7"/>
  <c r="H52" i="6"/>
  <c r="F52" i="6"/>
  <c r="F55" i="5"/>
  <c r="F54" i="5"/>
  <c r="F53" i="5"/>
  <c r="F52" i="5"/>
  <c r="F51" i="5"/>
  <c r="H54" i="5"/>
  <c r="H53" i="20"/>
  <c r="F53" i="20"/>
  <c r="H67" i="18"/>
  <c r="F67" i="18"/>
  <c r="H53" i="19"/>
  <c r="F53" i="19"/>
  <c r="P17" i="15"/>
  <c r="M17" i="15"/>
  <c r="J17" i="15"/>
  <c r="E46" i="16"/>
  <c r="E45" i="16"/>
  <c r="E44" i="16"/>
  <c r="E43" i="16"/>
  <c r="J38" i="17"/>
  <c r="J37" i="17"/>
  <c r="J36" i="17"/>
  <c r="J35" i="17"/>
  <c r="J44" i="9"/>
  <c r="J43" i="9"/>
  <c r="J42" i="9"/>
  <c r="J41" i="9"/>
  <c r="J40" i="9"/>
  <c r="J39" i="9"/>
  <c r="J38" i="9"/>
  <c r="J37" i="9"/>
  <c r="J36" i="9"/>
  <c r="J35" i="9"/>
  <c r="J34" i="9"/>
  <c r="J33" i="9"/>
  <c r="J45" i="8"/>
  <c r="J44" i="8"/>
  <c r="J43" i="8"/>
  <c r="J42" i="8"/>
  <c r="J41" i="8"/>
  <c r="J40" i="8"/>
  <c r="J39" i="8"/>
  <c r="J38" i="8"/>
  <c r="J37" i="8"/>
  <c r="J36" i="8"/>
  <c r="J35" i="8"/>
  <c r="J34" i="8"/>
  <c r="J46" i="7"/>
  <c r="J45" i="7"/>
  <c r="J44" i="7"/>
  <c r="J43" i="7"/>
  <c r="J42" i="7"/>
  <c r="J41" i="7"/>
  <c r="J40" i="7"/>
  <c r="J39" i="7"/>
  <c r="J38" i="7"/>
  <c r="J37" i="7"/>
  <c r="J36" i="7"/>
  <c r="J35" i="7"/>
  <c r="J44" i="6"/>
  <c r="J43" i="6"/>
  <c r="J42" i="6"/>
  <c r="J41" i="6"/>
  <c r="J40" i="6"/>
  <c r="J39" i="6"/>
  <c r="J38" i="6"/>
  <c r="J37" i="6"/>
  <c r="J36" i="6"/>
  <c r="J35" i="6"/>
  <c r="J34" i="6"/>
  <c r="J33" i="6"/>
  <c r="J46" i="5"/>
  <c r="J45" i="5"/>
  <c r="J44" i="5"/>
  <c r="J43" i="5"/>
  <c r="J42" i="5"/>
  <c r="J41" i="5"/>
  <c r="J40" i="5"/>
  <c r="J39" i="5"/>
  <c r="J38" i="5"/>
  <c r="J37" i="5"/>
  <c r="J36" i="5"/>
  <c r="J35" i="5"/>
  <c r="H59" i="20"/>
  <c r="F59" i="20"/>
  <c r="H54" i="20"/>
  <c r="F54" i="20"/>
  <c r="H52" i="20"/>
  <c r="F52" i="20"/>
  <c r="H51" i="20"/>
  <c r="F51" i="20"/>
  <c r="H50" i="20"/>
  <c r="F50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F27" i="20"/>
  <c r="F26" i="20"/>
  <c r="F25" i="20"/>
  <c r="F24" i="20"/>
  <c r="F23" i="20"/>
  <c r="F17" i="20"/>
  <c r="F16" i="20"/>
  <c r="F15" i="20"/>
  <c r="H60" i="19"/>
  <c r="F60" i="19"/>
  <c r="H54" i="19"/>
  <c r="F54" i="19"/>
  <c r="H52" i="19"/>
  <c r="F52" i="19"/>
  <c r="H51" i="19"/>
  <c r="F51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H28" i="19"/>
  <c r="F28" i="19"/>
  <c r="H27" i="19"/>
  <c r="F27" i="19"/>
  <c r="H26" i="19"/>
  <c r="F26" i="19"/>
  <c r="H25" i="19"/>
  <c r="F25" i="19"/>
  <c r="H24" i="19"/>
  <c r="F24" i="19"/>
  <c r="H19" i="19"/>
  <c r="F19" i="19"/>
  <c r="H18" i="19"/>
  <c r="F18" i="19"/>
  <c r="H17" i="19"/>
  <c r="F17" i="19"/>
  <c r="H16" i="19"/>
  <c r="F16" i="19"/>
  <c r="H15" i="19"/>
  <c r="H14" i="19"/>
  <c r="F14" i="19"/>
  <c r="H13" i="19"/>
  <c r="F13" i="19"/>
  <c r="H12" i="19"/>
  <c r="F12" i="19"/>
  <c r="H11" i="19"/>
  <c r="F11" i="19"/>
  <c r="H10" i="19"/>
  <c r="F10" i="19"/>
  <c r="H9" i="19"/>
  <c r="F9" i="19"/>
  <c r="H74" i="18"/>
  <c r="F74" i="18"/>
  <c r="H68" i="18"/>
  <c r="F68" i="18"/>
  <c r="H66" i="18"/>
  <c r="F66" i="18"/>
  <c r="H65" i="18"/>
  <c r="F65" i="18"/>
  <c r="H64" i="18"/>
  <c r="F64" i="18"/>
  <c r="J57" i="18"/>
  <c r="J55" i="18"/>
  <c r="J53" i="18"/>
  <c r="J51" i="18"/>
  <c r="J49" i="18"/>
  <c r="J47" i="18"/>
  <c r="J45" i="18"/>
  <c r="J43" i="18"/>
  <c r="J41" i="18"/>
  <c r="J39" i="18"/>
  <c r="J37" i="18"/>
  <c r="J35" i="18"/>
  <c r="F28" i="18"/>
  <c r="F27" i="18"/>
  <c r="F26" i="18"/>
  <c r="F25" i="18"/>
  <c r="F24" i="18"/>
  <c r="F18" i="18"/>
  <c r="F17" i="18"/>
  <c r="F16" i="18"/>
  <c r="F14" i="18"/>
  <c r="F13" i="18"/>
  <c r="F12" i="18"/>
  <c r="F11" i="18"/>
  <c r="F10" i="18"/>
  <c r="F9" i="18"/>
  <c r="P18" i="15"/>
  <c r="M18" i="15"/>
  <c r="J18" i="15"/>
  <c r="P13" i="15"/>
  <c r="M13" i="15"/>
  <c r="J13" i="15"/>
  <c r="P12" i="15"/>
  <c r="M12" i="15"/>
  <c r="J12" i="15"/>
  <c r="P8" i="15"/>
  <c r="M8" i="15"/>
  <c r="P7" i="15"/>
  <c r="M7" i="15"/>
  <c r="P6" i="15"/>
  <c r="M6" i="15"/>
  <c r="P5" i="15"/>
  <c r="M5" i="15"/>
  <c r="I3" i="15"/>
  <c r="F48" i="17"/>
  <c r="F46" i="17"/>
  <c r="F45" i="17"/>
  <c r="F44" i="17"/>
  <c r="F29" i="17"/>
  <c r="F28" i="17"/>
  <c r="F27" i="17"/>
  <c r="F26" i="17"/>
  <c r="F25" i="17"/>
  <c r="F104" i="16"/>
  <c r="F103" i="16"/>
  <c r="F102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H76" i="16"/>
  <c r="H74" i="16"/>
  <c r="H72" i="16"/>
  <c r="H70" i="16"/>
  <c r="H68" i="16"/>
  <c r="H66" i="16"/>
  <c r="H64" i="16"/>
  <c r="H62" i="16"/>
  <c r="H60" i="16"/>
  <c r="H58" i="16"/>
  <c r="H56" i="16"/>
  <c r="H54" i="16"/>
  <c r="E48" i="16"/>
  <c r="E47" i="16"/>
  <c r="E41" i="16"/>
  <c r="E40" i="16"/>
  <c r="E39" i="16"/>
  <c r="E27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H14" i="7"/>
  <c r="H18" i="7"/>
  <c r="F60" i="5"/>
  <c r="F59" i="8"/>
  <c r="F54" i="8"/>
  <c r="F52" i="8"/>
  <c r="F51" i="8"/>
  <c r="F50" i="8"/>
  <c r="F28" i="8"/>
  <c r="F27" i="8"/>
  <c r="F26" i="8"/>
  <c r="F25" i="8"/>
  <c r="F24" i="8"/>
  <c r="F18" i="8"/>
  <c r="F17" i="8"/>
  <c r="F16" i="8"/>
  <c r="F14" i="8"/>
  <c r="F13" i="8"/>
  <c r="F12" i="8"/>
  <c r="F11" i="8"/>
  <c r="F10" i="8"/>
  <c r="F9" i="8"/>
  <c r="H60" i="7"/>
  <c r="F60" i="7"/>
  <c r="H55" i="7"/>
  <c r="F55" i="7"/>
  <c r="H53" i="7"/>
  <c r="F53" i="7"/>
  <c r="H52" i="7"/>
  <c r="F52" i="7"/>
  <c r="H51" i="7"/>
  <c r="F51" i="7"/>
  <c r="H28" i="7"/>
  <c r="F28" i="7"/>
  <c r="H27" i="7"/>
  <c r="F27" i="7"/>
  <c r="H26" i="7"/>
  <c r="F26" i="7"/>
  <c r="H25" i="7"/>
  <c r="F25" i="7"/>
  <c r="H24" i="7"/>
  <c r="F24" i="7"/>
  <c r="H19" i="7"/>
  <c r="F19" i="7"/>
  <c r="H17" i="7"/>
  <c r="F17" i="7"/>
  <c r="H16" i="7"/>
  <c r="F16" i="7"/>
  <c r="H15" i="7"/>
  <c r="F15" i="7"/>
  <c r="H13" i="7"/>
  <c r="F13" i="7"/>
  <c r="H12" i="7"/>
  <c r="F12" i="7"/>
  <c r="H11" i="7"/>
  <c r="F11" i="7"/>
  <c r="H10" i="7"/>
  <c r="F10" i="7"/>
  <c r="H9" i="7"/>
  <c r="F9" i="7"/>
  <c r="H8" i="7"/>
  <c r="F8" i="7"/>
  <c r="H58" i="6"/>
  <c r="F58" i="6"/>
  <c r="H53" i="6"/>
  <c r="F53" i="6"/>
  <c r="H51" i="6"/>
  <c r="F51" i="6"/>
  <c r="H50" i="6"/>
  <c r="F50" i="6"/>
  <c r="H49" i="6"/>
  <c r="F49" i="6"/>
  <c r="H27" i="6"/>
  <c r="F27" i="6"/>
  <c r="H26" i="6"/>
  <c r="F26" i="6"/>
  <c r="H25" i="6"/>
  <c r="F25" i="6"/>
  <c r="H24" i="6"/>
  <c r="F24" i="6"/>
  <c r="H23" i="6"/>
  <c r="F23" i="6"/>
  <c r="H18" i="6"/>
  <c r="F18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60" i="5"/>
  <c r="H55" i="5"/>
  <c r="H53" i="5"/>
  <c r="H52" i="5"/>
  <c r="H51" i="5"/>
  <c r="F28" i="5"/>
  <c r="F27" i="5"/>
  <c r="F26" i="5"/>
  <c r="F25" i="5"/>
  <c r="F24" i="5"/>
  <c r="F18" i="5"/>
  <c r="F17" i="5"/>
  <c r="F16" i="5"/>
  <c r="F14" i="5"/>
  <c r="F13" i="5"/>
  <c r="F12" i="5"/>
  <c r="F11" i="5"/>
  <c r="F10" i="5"/>
  <c r="F9" i="5"/>
</calcChain>
</file>

<file path=xl/comments1.xml><?xml version="1.0" encoding="utf-8"?>
<comments xmlns="http://schemas.openxmlformats.org/spreadsheetml/2006/main">
  <authors>
    <author>dlidskiy</author>
  </authors>
  <commentList>
    <comment ref="A85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A8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A8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A88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A89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A90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comments10.xml><?xml version="1.0" encoding="utf-8"?>
<comments xmlns="http://schemas.openxmlformats.org/spreadsheetml/2006/main">
  <authors>
    <author>dlidskiy</author>
  </authors>
  <commentList>
    <comment ref="B2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8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9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comments2.xml><?xml version="1.0" encoding="utf-8"?>
<comments xmlns="http://schemas.openxmlformats.org/spreadsheetml/2006/main">
  <authors>
    <author>dlidskiy</author>
  </authors>
  <commentList>
    <comment ref="B25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8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comments3.xml><?xml version="1.0" encoding="utf-8"?>
<comments xmlns="http://schemas.openxmlformats.org/spreadsheetml/2006/main">
  <authors>
    <author>dlidskiy</author>
  </authors>
  <commentList>
    <comment ref="B25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8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comments4.xml><?xml version="1.0" encoding="utf-8"?>
<comments xmlns="http://schemas.openxmlformats.org/spreadsheetml/2006/main">
  <authors>
    <author>dlidskiy</author>
  </authors>
  <commentList>
    <comment ref="B24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5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comments5.xml><?xml version="1.0" encoding="utf-8"?>
<comments xmlns="http://schemas.openxmlformats.org/spreadsheetml/2006/main">
  <authors>
    <author>dlidskiy</author>
  </authors>
  <commentList>
    <comment ref="B25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8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comments6.xml><?xml version="1.0" encoding="utf-8"?>
<comments xmlns="http://schemas.openxmlformats.org/spreadsheetml/2006/main">
  <authors>
    <author>dlidskiy</author>
  </authors>
  <commentList>
    <comment ref="B24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5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comments7.xml><?xml version="1.0" encoding="utf-8"?>
<comments xmlns="http://schemas.openxmlformats.org/spreadsheetml/2006/main">
  <authors>
    <author>dlidskiy</author>
  </authors>
  <commentList>
    <comment ref="B25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8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comments8.xml><?xml version="1.0" encoding="utf-8"?>
<comments xmlns="http://schemas.openxmlformats.org/spreadsheetml/2006/main">
  <authors>
    <author>dlidskiy</author>
  </authors>
  <commentList>
    <comment ref="B25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8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comments9.xml><?xml version="1.0" encoding="utf-8"?>
<comments xmlns="http://schemas.openxmlformats.org/spreadsheetml/2006/main">
  <authors>
    <author>dlidskiy</author>
  </authors>
  <commentList>
    <comment ref="B24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5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  <comment ref="B27" authorId="0">
      <text>
        <r>
          <rPr>
            <sz val="9"/>
            <color indexed="81"/>
            <rFont val="Tahoma"/>
            <family val="2"/>
            <charset val="204"/>
          </rPr>
          <t>Расхлоп не более 2 раз при наведении за 1 показ баннера</t>
        </r>
      </text>
    </comment>
  </commentList>
</comments>
</file>

<file path=xl/sharedStrings.xml><?xml version="1.0" encoding="utf-8"?>
<sst xmlns="http://schemas.openxmlformats.org/spreadsheetml/2006/main" count="3265" uniqueCount="655">
  <si>
    <t>ПАКЕТЫ АНОНСИРОВАНИЯ СПЕЦПРОЕКТОВ</t>
  </si>
  <si>
    <t>ТЕХНИЧЕСКИЕ ТРЕБОВАНИЯ К БАННЕРАМ</t>
  </si>
  <si>
    <r>
      <rPr>
        <sz val="10"/>
        <color indexed="9"/>
        <rFont val="Arial Cyr"/>
        <charset val="204"/>
      </rPr>
      <t>____________</t>
    </r>
    <r>
      <rPr>
        <sz val="10"/>
        <color indexed="12"/>
        <rFont val="Arial Cyr"/>
        <charset val="204"/>
      </rPr>
      <t>TITLE</t>
    </r>
    <r>
      <rPr>
        <sz val="10"/>
        <color indexed="9"/>
        <rFont val="Arial Cyr"/>
        <charset val="204"/>
      </rPr>
      <t>___________</t>
    </r>
  </si>
  <si>
    <t>ФОРМАТЫ DESKTOP + MOBILE</t>
  </si>
  <si>
    <t>MOBILE</t>
  </si>
  <si>
    <t>БРЕНДИРОВАНИЕ</t>
  </si>
  <si>
    <t>СТАТЬИ</t>
  </si>
  <si>
    <t>ВИДЕОФОРМАТЫ</t>
  </si>
  <si>
    <t>E-MAIL РАССЫЛКА</t>
  </si>
  <si>
    <t>СЕЗОННЫЕ КОЭФФИЦИЕНТЫ</t>
  </si>
  <si>
    <t>LEADERBOARD / SUPERLEADERBOARD</t>
  </si>
  <si>
    <t>Формат размещения</t>
  </si>
  <si>
    <t>Позиция</t>
  </si>
  <si>
    <t>Вид размещения</t>
  </si>
  <si>
    <t>Количество показов в пакете</t>
  </si>
  <si>
    <t>Стоимость пакета</t>
  </si>
  <si>
    <t>CPM в пакете</t>
  </si>
  <si>
    <t>Трафик / Охват</t>
  </si>
  <si>
    <t>Women's Network, внутренние страницы, 1 экран</t>
  </si>
  <si>
    <t>динамика</t>
  </si>
  <si>
    <t>ПРАВЫЙ ВЕРТИКАЛЬНЫЙ</t>
  </si>
  <si>
    <t>Women's Network, внутренние страницы , 2 экран</t>
  </si>
  <si>
    <t>Women's Network, внутренние страницы, 2 экран</t>
  </si>
  <si>
    <t>СПЕЦИАЛЬНЫЕ ФОРМАТЫ</t>
  </si>
  <si>
    <t>100%х400 desktop</t>
  </si>
  <si>
    <t>Women's Network, внутренние страницы, под контентом</t>
  </si>
  <si>
    <t>100%х240 desktop</t>
  </si>
  <si>
    <t>60 000 000 / 625 000</t>
  </si>
  <si>
    <t xml:space="preserve">240х400/300x600 расхлоп 1000х400/1000х600 desktop </t>
  </si>
  <si>
    <t xml:space="preserve">Women's Network, внутренние страницы </t>
  </si>
  <si>
    <t>* остальные форматы по запросу</t>
  </si>
  <si>
    <t>&lt;&lt; наверх</t>
  </si>
  <si>
    <t>1000x350 desktop  + mobile</t>
  </si>
  <si>
    <t>1000x350 desktop + mobile</t>
  </si>
  <si>
    <t>1000x500 desktop + mobile</t>
  </si>
  <si>
    <t>240х400/300x600 desktop  + mobile</t>
  </si>
  <si>
    <t>240х400/300x600 №2 desktop + mobile</t>
  </si>
  <si>
    <t>240х400/300x600  №2 desktop + mobile</t>
  </si>
  <si>
    <t>ELLE, MarieClaire, Psychologies, Women'sDay, Starhit все страницы</t>
  </si>
  <si>
    <t>Пакет</t>
  </si>
  <si>
    <t>Формат</t>
  </si>
  <si>
    <t>Вид</t>
  </si>
  <si>
    <t>CPM</t>
  </si>
  <si>
    <t>Кол-во показов</t>
  </si>
  <si>
    <t>Охват</t>
  </si>
  <si>
    <t>Стоимость / неделя</t>
  </si>
  <si>
    <t>внутренние  страницы</t>
  </si>
  <si>
    <t>Подложка 
1000х150, 300х600</t>
  </si>
  <si>
    <t>Подложка 
1000х250, 300х600</t>
  </si>
  <si>
    <t>Подложка 
1000х350, 300х600</t>
  </si>
  <si>
    <t>Pr статья, премиум пакет</t>
  </si>
  <si>
    <t>Elle.ru, Marieclaire.ru, Psycologies.ru, внутренние страницы в тематическом разделе</t>
  </si>
  <si>
    <t xml:space="preserve">3 000 000 редакционных анонсируюших материалов, 3 000 000 ТГБ </t>
  </si>
  <si>
    <t>Pr статья</t>
  </si>
  <si>
    <t>womansday.ru, woman.ru, starhit.ru, внутренние страницы в тематическом разделе</t>
  </si>
  <si>
    <t xml:space="preserve">CPM </t>
  </si>
  <si>
    <t>Стоимость  пакета</t>
  </si>
  <si>
    <t>In-read (видео реклама внутри тематических редакционных  материалов )</t>
  </si>
  <si>
    <t>Стоимость</t>
  </si>
  <si>
    <t>РЕКЛАМА В СОЦИАЛЬНЫХ СЕТЯХ</t>
  </si>
  <si>
    <t>E-mail рассылка</t>
  </si>
  <si>
    <t>Кол-во адресов</t>
  </si>
  <si>
    <t>Брендированная рассылка по базе Women's Network</t>
  </si>
  <si>
    <t>800 000 р
 + производство 15 000р</t>
  </si>
  <si>
    <t>Брендированная рассылка по 1/2 базе Women's Network</t>
  </si>
  <si>
    <t>550 000 р
 + производство 15 000р</t>
  </si>
  <si>
    <t>Брендированная рассылка по 1/3 базе Women's Network</t>
  </si>
  <si>
    <t>375 000 р
 + производство 15 000р</t>
  </si>
  <si>
    <t>Сезонные коэффициенты</t>
  </si>
  <si>
    <t>янв</t>
  </si>
  <si>
    <t>июль</t>
  </si>
  <si>
    <t>фев</t>
  </si>
  <si>
    <t>авг</t>
  </si>
  <si>
    <t>март</t>
  </si>
  <si>
    <t>сен</t>
  </si>
  <si>
    <t>апр</t>
  </si>
  <si>
    <t>окт</t>
  </si>
  <si>
    <t>май</t>
  </si>
  <si>
    <t>нояб</t>
  </si>
  <si>
    <t>июнь</t>
  </si>
  <si>
    <t>дек</t>
  </si>
  <si>
    <t>Наценки</t>
  </si>
  <si>
    <t>Синхронизация</t>
  </si>
  <si>
    <t>Наценка за таргентинг по сегменту/сегментам аудитории + Гео Москва, Спб</t>
  </si>
  <si>
    <t>Таргетинг по разделам</t>
  </si>
  <si>
    <t>Потоковое видео в баннере</t>
  </si>
  <si>
    <t>Наценка за 2-й бренд</t>
  </si>
  <si>
    <t>Наценка за превышение веса баннеров от 10% до 30% от веса, указанного в ТТ</t>
  </si>
  <si>
    <t>Эксклюзив (отсутствие конкурентов на выкупленной странице). Только первый экран, для форматов superleaderboard, правый боковой, брендирование</t>
  </si>
  <si>
    <t>Главная страница</t>
  </si>
  <si>
    <t>Гео таргетинг Москва, МО, Питер</t>
  </si>
  <si>
    <t>Таргетинг РФ 100%</t>
  </si>
  <si>
    <t>* показы распределяются пропорционально между сайтами, по свободности</t>
  </si>
  <si>
    <t>** в рамках одного пакета возможно размещение одной РК в течение не более одного месяца</t>
  </si>
  <si>
    <t>*** сезонные коэффициенты применяются к пакетам</t>
  </si>
  <si>
    <t>****  возможно исключение из пакета не более 2-х сайтов</t>
  </si>
  <si>
    <t>Минимальная стоимость заказа - 100 000 руб. после скидки, без НДС</t>
  </si>
  <si>
    <t>При размещении баннера через внешнюю систему подсчёта статистики, предоставление доступа к статистике - обязательно.</t>
  </si>
  <si>
    <t>Департамент интернет проектов ИД HSmedia + 7 (495) 633-56-46</t>
  </si>
  <si>
    <t>Россия, 115162, Москва, ул. Шаболовка, 31, стр.Б., e-mail: wn@hsmedia.ru</t>
  </si>
  <si>
    <t>Ежемесячный охват - 25 000 000 UV (Google analytics)</t>
  </si>
  <si>
    <t>СТАНДАРТНЫЕ ФОРМАТЫ</t>
  </si>
  <si>
    <t>Показы / охват (неделя)</t>
  </si>
  <si>
    <t>Пакет 1 500 000 показов (Охват 375 000)</t>
  </si>
  <si>
    <t>Пакет 2 500 000 показов (Охват 625 000)</t>
  </si>
  <si>
    <t>superleaderboard 1000x500</t>
  </si>
  <si>
    <t>все страницы</t>
  </si>
  <si>
    <t>leaderboard 1000х250</t>
  </si>
  <si>
    <t>leaderboard 1000х150</t>
  </si>
  <si>
    <t>правый боковой 300х600</t>
  </si>
  <si>
    <t>все страницы, справа 1-й экран</t>
  </si>
  <si>
    <t>правый боковой №2 300х600</t>
  </si>
  <si>
    <t>все страницы, 2-й экран</t>
  </si>
  <si>
    <t>ТГБ для анонсирования спецпроектов</t>
  </si>
  <si>
    <t>100%х400</t>
  </si>
  <si>
    <t>все страницы, под контентом</t>
  </si>
  <si>
    <t>100%х240</t>
  </si>
  <si>
    <t>Брендированная подложка (только вместе с superleaderboard или правым боковым+leaderboard)</t>
  </si>
  <si>
    <t>НЕСТАНДАРТНЫЕ ФОРМАТЫ</t>
  </si>
  <si>
    <t>Пакет 750 000 показов (кроме кнопки)</t>
  </si>
  <si>
    <t>Пакет 1 500 000 показов (кроме кнопки)</t>
  </si>
  <si>
    <t>CPM в пакете / показы</t>
  </si>
  <si>
    <t>1000х150 автоматический расхлоп со сдвигом контента вниз (1000x250)</t>
  </si>
  <si>
    <t>внутр. страницы, RF1</t>
  </si>
  <si>
    <t>7 500 000 / 2 000 000</t>
  </si>
  <si>
    <t>1000х150 расхлоп по наведению сдвигом контента вниз (1000x350)</t>
  </si>
  <si>
    <t>1000х250 расхлоп по наведению сдвигом контента вниз (1000x500)</t>
  </si>
  <si>
    <t>300х600 расхлоп при наведении 600x600</t>
  </si>
  <si>
    <t>300х600 расхлоп при наведении 1000x600</t>
  </si>
  <si>
    <t>Кнопка в меню</t>
  </si>
  <si>
    <t>60 р. / 5 000 000</t>
  </si>
  <si>
    <t>50 р. / 10 000 000</t>
  </si>
  <si>
    <t>Формат*</t>
  </si>
  <si>
    <t>№1 Эксклюзивное брендирование</t>
  </si>
  <si>
    <t>все внутренние страницы</t>
  </si>
  <si>
    <t>Подложка + 1000х350 + 300х600</t>
  </si>
  <si>
    <t>300х600 №2</t>
  </si>
  <si>
    <t>№2 Эксклюзивное брендирование</t>
  </si>
  <si>
    <t>№3 Эксклюзивное брендирование</t>
  </si>
  <si>
    <t>№4 Эксклюзивное брендирование</t>
  </si>
  <si>
    <t xml:space="preserve">Пакет 500 000 показов </t>
  </si>
  <si>
    <t xml:space="preserve">Пакет 750 000 показов </t>
  </si>
  <si>
    <t>300х600</t>
  </si>
  <si>
    <t>300х250</t>
  </si>
  <si>
    <t xml:space="preserve">Пакет 1 000 000 показов </t>
  </si>
  <si>
    <t>In-Read (видео реклама внутри тематических редакционных  материалов )</t>
  </si>
  <si>
    <t>внутр. страницы,F1</t>
  </si>
  <si>
    <t>СТАТЬИ / КОНКУРСЫ</t>
  </si>
  <si>
    <t>PR размещения</t>
  </si>
  <si>
    <t>Вид размещения / период</t>
  </si>
  <si>
    <t>Анонс</t>
  </si>
  <si>
    <t>Кол-во показов анонсов</t>
  </si>
  <si>
    <t>Охват по анонсам (уникальный)</t>
  </si>
  <si>
    <t>Стоимость за неделю</t>
  </si>
  <si>
    <t>Статья на правах рекламы №1</t>
  </si>
  <si>
    <t>Статья на правах рекламы №2</t>
  </si>
  <si>
    <t>Проведение викторины / конкурса с брендированием страниц в фирменном стиле Бренда</t>
  </si>
  <si>
    <t>Разработка концепции, создание страницы конкурса, 2 недели</t>
  </si>
  <si>
    <t>Тест с брендированием страниц в фирменном стиле Бренда</t>
  </si>
  <si>
    <t xml:space="preserve">Разработка концепции, создание страницы теста (5-10 вопросов, 4-5 вариантов результата)                       </t>
  </si>
  <si>
    <t>E-MAIL РАССЫЛКИ</t>
  </si>
  <si>
    <t>Брендированная рассылка по базе Woman</t>
  </si>
  <si>
    <t>135 000р
 + производство 10 000р</t>
  </si>
  <si>
    <t>Кол-во контактов</t>
  </si>
  <si>
    <t>Россия, 115162, Москва, ул. Шаболовка, 31, стр.Б., e-mail: WN@hsmedia.ru</t>
  </si>
  <si>
    <t>СТАНДАРТНЫЕ БАННЕРЫ</t>
  </si>
  <si>
    <t>Пакет 750 000 показов (Охват 200 000)</t>
  </si>
  <si>
    <t>1 000 000 / 400 000</t>
  </si>
  <si>
    <t>все страницы, справа 2-й экран</t>
  </si>
  <si>
    <t>-</t>
  </si>
  <si>
    <t xml:space="preserve">Пакет 350 000 показов </t>
  </si>
  <si>
    <t>500 000 / 400 000</t>
  </si>
  <si>
    <t>300х600 расхлоп при наведении  600x600</t>
  </si>
  <si>
    <t>300х600 расхлоп при наведении  1000x600</t>
  </si>
  <si>
    <t>Брендированная подложка + нестандарт. * только по запросу</t>
  </si>
  <si>
    <t>2500 р. + к прайсу нестандарта</t>
  </si>
  <si>
    <t>Подложка + 1000х150 + 300х600</t>
  </si>
  <si>
    <t>Подложка + 1000х250 + 300х600</t>
  </si>
  <si>
    <t>№5 Эксклюзивное брендирование</t>
  </si>
  <si>
    <t>№6 Эксклюзивное брендирование</t>
  </si>
  <si>
    <t>№7 Эксклюзивное брендирование</t>
  </si>
  <si>
    <t>№8 Эксклюзивное брендирование</t>
  </si>
  <si>
    <t xml:space="preserve">Пакет 250 000 показов </t>
  </si>
  <si>
    <t>Анонс в разделе - 7 дней</t>
  </si>
  <si>
    <t>Статья на правах рекламы №3</t>
  </si>
  <si>
    <t>Конкурс/Тест-опрос</t>
  </si>
  <si>
    <t xml:space="preserve">до 2500 знаков, до 4 фотографий,  до 4 ссылок, видео                       </t>
  </si>
  <si>
    <t>Брендированная рассылка по базе MarieClaire</t>
  </si>
  <si>
    <t>500 000 / 350 000</t>
  </si>
  <si>
    <t>1600 р. + к прайсу нестандарта</t>
  </si>
  <si>
    <t>Брендированная рассылка по базе Psychologies</t>
  </si>
  <si>
    <t>300 000р + производство 8 000р</t>
  </si>
  <si>
    <t>12 500 000 / 3 000 000</t>
  </si>
  <si>
    <t>240х400 расхлоп при наведении 600x600</t>
  </si>
  <si>
    <t>240х400 расхлоп при наведении 1000x600</t>
  </si>
  <si>
    <t>Конкурс / Тест-опрос</t>
  </si>
  <si>
    <t xml:space="preserve">Брендированная рассылка по базе Wday </t>
  </si>
  <si>
    <t>Брендированная рассылка по 1/2 базе Wday</t>
  </si>
  <si>
    <t>Пакет 750 000 показов</t>
  </si>
  <si>
    <t>Пакет 1 500 000 показов</t>
  </si>
  <si>
    <t>5 000 000 / 1 500 000</t>
  </si>
  <si>
    <t>Брендированная рассылка по базе Starhit</t>
  </si>
  <si>
    <t>все страницы, шапка</t>
  </si>
  <si>
    <t>1400 р. + к прайсу нестандарта</t>
  </si>
  <si>
    <t>200 000 / 150 000</t>
  </si>
  <si>
    <t>до 6000 знаков, до 4 фотографий, до 2 ссылок, видео</t>
  </si>
  <si>
    <t>Конкурс</t>
  </si>
  <si>
    <t xml:space="preserve">до 6000 знаков, до 4 фотографий, до 2 ссылок, видео                  </t>
  </si>
  <si>
    <t>Баннер 300х150, редакционный анонс в разделе 7 дней</t>
  </si>
  <si>
    <t>Брендированная рассылка по базе Ellegirl</t>
  </si>
  <si>
    <r>
      <t xml:space="preserve">60 000р 
+ </t>
    </r>
    <r>
      <rPr>
        <sz val="7"/>
        <color indexed="8"/>
        <rFont val="Arial Cyr"/>
        <charset val="204"/>
      </rPr>
      <t>производство 8000р</t>
    </r>
  </si>
  <si>
    <r>
      <t xml:space="preserve">100 000р 
+ </t>
    </r>
    <r>
      <rPr>
        <sz val="7"/>
        <color indexed="8"/>
        <rFont val="Arial Cyr"/>
        <charset val="204"/>
      </rPr>
      <t>производство 14 000р</t>
    </r>
  </si>
  <si>
    <t>100 000р + производство 8000р</t>
  </si>
  <si>
    <t>Брендированная рассылка по базе Parents</t>
  </si>
  <si>
    <t>Пакет 1 500 000 показов (Охват 400 000)</t>
  </si>
  <si>
    <t>2100 р. + к прайсу нестандарта</t>
  </si>
  <si>
    <t>2 500 000 / 750 000</t>
  </si>
  <si>
    <t>Брендированная рассылка по базе ELLE</t>
  </si>
  <si>
    <t>500 000р
 + производство 10 000р</t>
  </si>
  <si>
    <t>Брендированная рассылка по 1/2 базы ELLE</t>
  </si>
  <si>
    <t>375 000р
 + производство 10 000р</t>
  </si>
  <si>
    <t>Брендированная рассылка по 1/3 базы ELLE</t>
  </si>
  <si>
    <t>275 000р
 + производство 10 000р</t>
  </si>
  <si>
    <t>Подложка 
1000х500</t>
  </si>
  <si>
    <t>leaderboard 1000x350</t>
  </si>
  <si>
    <t xml:space="preserve">Подложка + 1000х500 </t>
  </si>
  <si>
    <t>ЭКСКЛЮЗИВНОЕ БРЕНДИРОВАНИЕ</t>
  </si>
  <si>
    <t>240х400 расхлоп при наведении  600x600</t>
  </si>
  <si>
    <t>240х400 расхлоп при наведении  1000x600</t>
  </si>
  <si>
    <t>ТГБ, редакционный анонс в разделе 7 дней</t>
  </si>
  <si>
    <t>Наценка за частоту</t>
  </si>
  <si>
    <t>Эксклюзивное брендирование 1-й экран</t>
  </si>
  <si>
    <r>
      <t xml:space="preserve">50 000р 
+ </t>
    </r>
    <r>
      <rPr>
        <sz val="7"/>
        <color indexed="8"/>
        <rFont val="Arial Cyr"/>
        <charset val="204"/>
      </rPr>
      <t>производство 10 000р</t>
    </r>
  </si>
  <si>
    <r>
      <t xml:space="preserve">80 000р 
+ </t>
    </r>
    <r>
      <rPr>
        <sz val="7"/>
        <color indexed="8"/>
        <rFont val="Arial Cyr"/>
        <charset val="204"/>
      </rPr>
      <t>производство 10 000р</t>
    </r>
  </si>
  <si>
    <r>
      <t xml:space="preserve">50 000р 
(за 2 недели) + </t>
    </r>
    <r>
      <rPr>
        <sz val="7"/>
        <color indexed="8"/>
        <rFont val="Arial Cyr"/>
        <charset val="204"/>
      </rPr>
      <t>производство 10 000р</t>
    </r>
  </si>
  <si>
    <r>
      <t xml:space="preserve">50 000р 
+ </t>
    </r>
    <r>
      <rPr>
        <sz val="7"/>
        <color indexed="8"/>
        <rFont val="Arial Cyr"/>
        <charset val="204"/>
      </rPr>
      <t>производство            10 000р</t>
    </r>
  </si>
  <si>
    <r>
      <t xml:space="preserve">40 000р 
+ </t>
    </r>
    <r>
      <rPr>
        <sz val="7"/>
        <color indexed="8"/>
        <rFont val="Arial Cyr"/>
        <charset val="204"/>
      </rPr>
      <t>производство 10 000р</t>
    </r>
  </si>
  <si>
    <r>
      <t xml:space="preserve">100 000р 
+ </t>
    </r>
    <r>
      <rPr>
        <sz val="7"/>
        <color indexed="8"/>
        <rFont val="Arial Cyr"/>
        <charset val="204"/>
      </rPr>
      <t>производство 10 000р</t>
    </r>
  </si>
  <si>
    <t>30 000 р. + производство 10 000р.</t>
  </si>
  <si>
    <t>50 000 р. + производство 10 000р.</t>
  </si>
  <si>
    <t>50 000р (за 2 недели) + производство 10 000р</t>
  </si>
  <si>
    <t>25 000 р. + производство 10 000р.</t>
  </si>
  <si>
    <t>40 000 р. + производство 10 000р.</t>
  </si>
  <si>
    <r>
      <t xml:space="preserve">25 000р 
+ </t>
    </r>
    <r>
      <rPr>
        <sz val="7"/>
        <color indexed="8"/>
        <rFont val="Arial Cyr"/>
        <charset val="204"/>
      </rPr>
      <t>производство 10 000р</t>
    </r>
  </si>
  <si>
    <t>50 000р   +   производство   10 000р</t>
  </si>
  <si>
    <t>Эксклюзивное брендирование      1-й экран</t>
  </si>
  <si>
    <t xml:space="preserve">ЭКСКЛЮЗИВНОЕ БРЕНДИРОВАНИЕ </t>
  </si>
  <si>
    <t>1000х150 расхлоп до 1000х350</t>
  </si>
  <si>
    <t>1000х250 расхлоп до 1000х500</t>
  </si>
  <si>
    <t>1000х150 desktop + mobile</t>
  </si>
  <si>
    <t>1000х250 desktop  + mobile</t>
  </si>
  <si>
    <t>728x90</t>
  </si>
  <si>
    <t>до 7000 знаков, до 10 фотографий, до 3 ссылок, видео</t>
  </si>
  <si>
    <t>ТГБ 300х50/60х60</t>
  </si>
  <si>
    <t>топ баннер 320х200</t>
  </si>
  <si>
    <t>Наценка за таргентинг по сегменту/сегментам аудитории/тегам</t>
  </si>
  <si>
    <t>ТГБ 300x150; 60x60</t>
  </si>
  <si>
    <t>ТГБ 60х60</t>
  </si>
  <si>
    <t>Ad Button (Интерактивная кнопка виджет)</t>
  </si>
  <si>
    <t>до 2500 знаков, до 4 фотографий, 1 ссылка</t>
  </si>
  <si>
    <t xml:space="preserve">Все страницы - ТГБ, редакционный анонс в разделе, баннер 300х600 - 7 дней. </t>
  </si>
  <si>
    <t xml:space="preserve">до 2500 знаков, до 4 фотографий,  до 3 ссылок, видео                       </t>
  </si>
  <si>
    <t>Все страницы - ТГБ, редакционный анонс в разделе, баннер 300х600, 7 дней</t>
  </si>
  <si>
    <t>Пост в Instagram + Stories</t>
  </si>
  <si>
    <t>Пост в Instagram</t>
  </si>
  <si>
    <t>ТГБ 300x150,60x60</t>
  </si>
  <si>
    <t>AdButton (Интерактивная кнопка виджет)</t>
  </si>
  <si>
    <t>Все страницы - ТГБ, редакционный анонс в разделе - 7 дней.</t>
  </si>
  <si>
    <t>Все страницы - ТГБ, редакционный анонс в разделе, баннер 300х600 - 7 дней</t>
  </si>
  <si>
    <t>Ad button (Интерактивная кнопка виджет)</t>
  </si>
  <si>
    <t xml:space="preserve">Пакет 1 500 000 показов </t>
  </si>
  <si>
    <t xml:space="preserve">CPM в пакете </t>
  </si>
  <si>
    <t>15 000 000 / 3 000 000</t>
  </si>
  <si>
    <t>15 000 000 /  3 000 000</t>
  </si>
  <si>
    <t>10 000 000 / 3 500 000</t>
  </si>
  <si>
    <t>7 000 000 / 2 500 000</t>
  </si>
  <si>
    <t xml:space="preserve">до 2500 знаков, до 4 фотографий, до 1 ссылки, видео                  </t>
  </si>
  <si>
    <t>АНОНСИРОВАНИЕ СПЕЦПРОЕКТОВ</t>
  </si>
  <si>
    <t>Место размещения</t>
  </si>
  <si>
    <t>№1 Брендирование для спецпроектов (подложка + 1000х150 + 300х600/240х400)</t>
  </si>
  <si>
    <t>Все внутренние страницы</t>
  </si>
  <si>
    <t>Динамика без ограничения по показам</t>
  </si>
  <si>
    <t>№2 Брендирование для спецпроектов (подложка + 1000х250 + 300х600/240х400)</t>
  </si>
  <si>
    <t>№3 Брендирование брендирование для спецпроектов (подложка + 1000х350 + 300х600/240х400)</t>
  </si>
  <si>
    <t>Анонс в разделе - 7 дней, ТГБ, баннер 300х600 №2</t>
  </si>
  <si>
    <t xml:space="preserve">Анонс в разделе - 7 дней, ТГБ </t>
  </si>
  <si>
    <t>до 2500 знаков, до 4 фотографий, 1 ссылка, видео</t>
  </si>
  <si>
    <t>№4 Брендирование брендирование для спецпроектов (подложка + 1000х500)</t>
  </si>
  <si>
    <t xml:space="preserve">Стандартные форматы </t>
  </si>
  <si>
    <t>Пакет 500 000 показов / 150 000 охват</t>
  </si>
  <si>
    <t>Пакет 750 000 показов / 250 000 охват</t>
  </si>
  <si>
    <t>Adbutton</t>
  </si>
  <si>
    <t>Leaderboard Mid (перетяжка внутри контента)</t>
  </si>
  <si>
    <t>Native Scroller</t>
  </si>
  <si>
    <t>Стоимость за период (статья = 1 неделя, викторина/тест/консультация = 2 недели)</t>
  </si>
  <si>
    <t>2 500 000 / 1 000 000</t>
  </si>
  <si>
    <t>все страницы, 2-й показ</t>
  </si>
  <si>
    <t>Pre-Roll (до 20 сек)</t>
  </si>
  <si>
    <t>Pre-Roll (до 30 сек)</t>
  </si>
  <si>
    <t>sticky banner/непроскролливаемая перетяжка 1000х100</t>
  </si>
  <si>
    <t>sticky banner/  непроскролливаемая перетяжка 1000х100</t>
  </si>
  <si>
    <t>Ежемесячный охват - 13 000 000 UV (Google analytics)</t>
  </si>
  <si>
    <t>Анонс теста на Главной странице;
Анонс теста на главной странице соответствующего раздела;
Анонс в разделе «Тесты»;
600 000 промо-баннеров 1000х150</t>
  </si>
  <si>
    <t>Ежемесячный трафик сети 385 000 000 показов</t>
  </si>
  <si>
    <t>Кол-во показов каждого формата</t>
  </si>
  <si>
    <t>№1 Брендирование</t>
  </si>
  <si>
    <t>№2 Брендирование</t>
  </si>
  <si>
    <t>№3 Брендирование</t>
  </si>
  <si>
    <t>№4 Брендирование</t>
  </si>
  <si>
    <t>№5 Брендирование</t>
  </si>
  <si>
    <t>№6 Брендирование</t>
  </si>
  <si>
    <t>№7 Брендирование</t>
  </si>
  <si>
    <t>№8 Брендирование</t>
  </si>
  <si>
    <t>№9 Брендирование</t>
  </si>
  <si>
    <t>№10 Брендирование</t>
  </si>
  <si>
    <t>№11 Брендирование</t>
  </si>
  <si>
    <t>№12 Брендирование</t>
  </si>
  <si>
    <t>600 000р.                     + 30 000р. техкост</t>
  </si>
  <si>
    <t>100 000р.                              + 10 000р. техкост</t>
  </si>
  <si>
    <t>485 000р.                     + 30 000р. техкост</t>
  </si>
  <si>
    <t>Наценка за ретаргетинг  в течение месяца после РК (для данных, собранных при помощи внутреннего пикселя HSD)</t>
  </si>
  <si>
    <t>Наценка First Impression</t>
  </si>
  <si>
    <t>Наценка desktop only</t>
  </si>
  <si>
    <t>Полный эксклюзив (отсутствие конкурентов на выкупленной странице). Только первый экран, для форматов superleaderboard, правый боковой, брендирование</t>
  </si>
  <si>
    <t xml:space="preserve">Гео таргетинг Регионы </t>
  </si>
  <si>
    <t>В составе сети: Elle.ru, Woman.ru, Wday.ru, Marieclaire.ru, Starhit.ru, Psychologies.ru, Ellegirl.ru, Parents.ru, Elledecoration.ru</t>
  </si>
  <si>
    <t>Все цены указаны в рублях и без учёта 20% НДС</t>
  </si>
  <si>
    <r>
      <t>Пакет 300 000 показов (Охват 100 000)</t>
    </r>
    <r>
      <rPr>
        <b/>
        <sz val="7"/>
        <color rgb="FFFF0000"/>
        <rFont val="Arial Cyr"/>
        <charset val="204"/>
      </rPr>
      <t>*</t>
    </r>
  </si>
  <si>
    <t>100 000/35 000</t>
  </si>
  <si>
    <r>
      <t>Пакет 200 000 показов</t>
    </r>
    <r>
      <rPr>
        <b/>
        <sz val="7"/>
        <color rgb="FFFF0000"/>
        <rFont val="Arial Cyr"/>
        <charset val="204"/>
      </rPr>
      <t>*</t>
    </r>
  </si>
  <si>
    <t>2200 р. + к прайсу нестандарта</t>
  </si>
  <si>
    <t xml:space="preserve">Стоимость </t>
  </si>
  <si>
    <t xml:space="preserve">Пакет 100 000 показов </t>
  </si>
  <si>
    <r>
      <t xml:space="preserve">20 000р 
+ </t>
    </r>
    <r>
      <rPr>
        <sz val="7"/>
        <color indexed="8"/>
        <rFont val="Arial Cyr"/>
        <charset val="204"/>
      </rPr>
      <t>производство            10 000р</t>
    </r>
  </si>
  <si>
    <r>
      <t xml:space="preserve">30 000р 
+ </t>
    </r>
    <r>
      <rPr>
        <sz val="7"/>
        <color indexed="8"/>
        <rFont val="Arial Cyr"/>
        <charset val="204"/>
      </rPr>
      <t>производство            10 000р</t>
    </r>
  </si>
  <si>
    <t>Статья на правах рекламы №4</t>
  </si>
  <si>
    <r>
      <t xml:space="preserve">300 000р 
</t>
    </r>
    <r>
      <rPr>
        <sz val="7"/>
        <rFont val="Arial Cyr"/>
        <charset val="204"/>
      </rPr>
      <t>+ производство       14 000р</t>
    </r>
  </si>
  <si>
    <r>
      <t xml:space="preserve">80 000р 
</t>
    </r>
    <r>
      <rPr>
        <sz val="7"/>
        <rFont val="Arial Cyr"/>
        <charset val="204"/>
      </rPr>
      <t>+ производство        10 000р</t>
    </r>
  </si>
  <si>
    <t>Брендированная рассылка по базе ELLEDECORATION</t>
  </si>
  <si>
    <t>60 500р
 + производство 8 000р</t>
  </si>
  <si>
    <t>Социальные сети</t>
  </si>
  <si>
    <t>Пост в Instagram*</t>
  </si>
  <si>
    <t>все страницы, под контентом, desktop</t>
  </si>
  <si>
    <t>3 000 000 / 1 500 000</t>
  </si>
  <si>
    <t>1 000 000 / 750 000</t>
  </si>
  <si>
    <t>60 000 000 / 285 000</t>
  </si>
  <si>
    <t>60 000 000 / 470 000</t>
  </si>
  <si>
    <t>95 000 000 / 470 000</t>
  </si>
  <si>
    <t>95 000 000 / 625 000</t>
  </si>
  <si>
    <t>95 000 000 / 780 000</t>
  </si>
  <si>
    <t>95 000 000 / 950 000</t>
  </si>
  <si>
    <t>60 000 000 / 780 000</t>
  </si>
  <si>
    <t>60 000 000 / 1 500 000</t>
  </si>
  <si>
    <t>35 000 000 / 470 000</t>
  </si>
  <si>
    <t>35 000 000 / 780 000</t>
  </si>
  <si>
    <t>35  000 000 / 1 000 000</t>
  </si>
  <si>
    <t>60 000 000 / 310 000</t>
  </si>
  <si>
    <t>30  000 000 / 470 000</t>
  </si>
  <si>
    <t>30 000 000 / 625 000</t>
  </si>
  <si>
    <t>Пакет 1 000 000 показов / 310 000 охват</t>
  </si>
  <si>
    <t>Пакет 1 500 000 показов / 470 000 охват</t>
  </si>
  <si>
    <t>Пакет 2 500 000 показов / 780 000 охват</t>
  </si>
  <si>
    <t>25 000 000 / 4 500 000</t>
  </si>
  <si>
    <t>35 000 000 / 7 500 000</t>
  </si>
  <si>
    <t>внутренние страницы</t>
  </si>
  <si>
    <t>№9 Эксклюзивное брендирование</t>
  </si>
  <si>
    <t>№10 Эксклюзивное брендирование</t>
  </si>
  <si>
    <t>№11 Эксклюзивное брендирование</t>
  </si>
  <si>
    <t>№12 Эксклюзивное брендирование</t>
  </si>
  <si>
    <t>15 000 000 / 10 000 000</t>
  </si>
  <si>
    <r>
      <t xml:space="preserve">50 000р 
+ </t>
    </r>
    <r>
      <rPr>
        <sz val="7"/>
        <color indexed="8"/>
        <rFont val="Arial Cyr"/>
        <charset val="204"/>
      </rPr>
      <t>производство    10 000р</t>
    </r>
  </si>
  <si>
    <r>
      <t xml:space="preserve">80 000р 
+ </t>
    </r>
    <r>
      <rPr>
        <sz val="7"/>
        <color indexed="8"/>
        <rFont val="Arial Cyr"/>
        <charset val="204"/>
      </rPr>
      <t>производство   10 000р</t>
    </r>
  </si>
  <si>
    <t>90 000р 
+ производство     10 000р</t>
  </si>
  <si>
    <t>200 000р 
+ производство    14 000р</t>
  </si>
  <si>
    <t>300 000р 
(за 2 недели) + производство          12 000р</t>
  </si>
  <si>
    <t>Ежемесячный охват - 3 000 000 UV (Google analytics)</t>
  </si>
  <si>
    <t>75 000р + производство 10 000р</t>
  </si>
  <si>
    <t>1 500 000 / 600 000</t>
  </si>
  <si>
    <t>750 000 / 250 000</t>
  </si>
  <si>
    <t>2 500 000 / 1 250 000</t>
  </si>
  <si>
    <t>1 500 000 / 750 000</t>
  </si>
  <si>
    <t>1 000 000 / 800 000</t>
  </si>
  <si>
    <t>310 000 р. + производство 10 000р.</t>
  </si>
  <si>
    <t>175 000 р. + производство 10 000р.</t>
  </si>
  <si>
    <t>50 000р                                          + производство 10 000р</t>
  </si>
  <si>
    <t>200 000р + производство 10 000р</t>
  </si>
  <si>
    <t>50 000 р. + производство 6000р.</t>
  </si>
  <si>
    <t>150 000р + производство 10 000р</t>
  </si>
  <si>
    <t>140 000р 
+ производство     12 000р</t>
  </si>
  <si>
    <t>850 000 / 400 000</t>
  </si>
  <si>
    <t>100 000 / 50 000</t>
  </si>
  <si>
    <t>50 000 /25 000</t>
  </si>
  <si>
    <t>50 000 / 25 000</t>
  </si>
  <si>
    <t>100 000 /25 000</t>
  </si>
  <si>
    <t>50 000/35 000</t>
  </si>
  <si>
    <t>50 000/25 000</t>
  </si>
  <si>
    <t>6 250 000 / 2 000 000</t>
  </si>
  <si>
    <t>1 000 000 / 300 000</t>
  </si>
  <si>
    <t>15 000 000 / 5 500 000</t>
  </si>
  <si>
    <t>12 000 000 / 4 500 000</t>
  </si>
  <si>
    <t>Ежемесячный охват - 7 400 000 UV (Google analytics)</t>
  </si>
  <si>
    <t>Ежемесячный охват - 3 200 000 UV (Google analytics)</t>
  </si>
  <si>
    <t>Ежемесячный охват сети 70 000 000 уникальных пользователей</t>
  </si>
  <si>
    <t xml:space="preserve">Adbutton </t>
  </si>
  <si>
    <t>Анонс в разделе 7 дней</t>
  </si>
  <si>
    <t>Баннер 300х600 №2, редакционный анонс в разделе 7 дней</t>
  </si>
  <si>
    <t>Баннер 300х600 №2, редакционный анонс в разделе 7 дней, рассылка по 1/2 базы подписчиков, соцсети (Fb, Vk, Tw)</t>
  </si>
  <si>
    <t>Нативные статьи</t>
  </si>
  <si>
    <t>Ad button Plus (Интерактивная кнопка виджет с пульсацией)</t>
  </si>
  <si>
    <t>Adbutton Plus (интерактивная кнопка виджет с пульсацией)</t>
  </si>
  <si>
    <t>Ad Button Plus  (Интерактивная кнопка виджет с пульсацией)</t>
  </si>
  <si>
    <t>Ad Button Plus (Интерактивная кнопка виджет с пульсацией)</t>
  </si>
  <si>
    <t>AdButton Plus (Интерактивная кнопка виджет  с пульсацией)</t>
  </si>
  <si>
    <t>AdButton (Интерактивная кнопка виджет с пульсацией)</t>
  </si>
  <si>
    <t>AdButton Plus (Интерактивная кнопка виджет с пульсацией)</t>
  </si>
  <si>
    <r>
      <t xml:space="preserve">Super Native c Яндекс.Дзен </t>
    </r>
    <r>
      <rPr>
        <b/>
        <sz val="7"/>
        <color rgb="FFFF0000"/>
        <rFont val="Arial Cyr"/>
        <charset val="204"/>
      </rPr>
      <t>NEW!</t>
    </r>
  </si>
  <si>
    <t>Native интеграции/ КОНКУРСЫ</t>
  </si>
  <si>
    <r>
      <t>Ad Button Plus (Интерактивная кнопка виджет с пульсацией)</t>
    </r>
    <r>
      <rPr>
        <b/>
        <sz val="7"/>
        <color rgb="FFFF0000"/>
        <rFont val="Arial Cyr"/>
        <charset val="204"/>
      </rPr>
      <t xml:space="preserve"> NEW!</t>
    </r>
  </si>
  <si>
    <r>
      <t>Super Native c Яндекс.Дзен</t>
    </r>
    <r>
      <rPr>
        <b/>
        <sz val="7"/>
        <color rgb="FFFF0000"/>
        <rFont val="Arial Cyr"/>
        <charset val="204"/>
      </rPr>
      <t xml:space="preserve"> NEW!</t>
    </r>
  </si>
  <si>
    <t>до 2500 знаков, до 10 фотографий, 3 ссылок.Видео</t>
  </si>
  <si>
    <t>200 000р + производство       24 000р</t>
  </si>
  <si>
    <t>10 sec</t>
  </si>
  <si>
    <t>2 sec</t>
  </si>
  <si>
    <t>15 sec</t>
  </si>
  <si>
    <t>3 sec</t>
  </si>
  <si>
    <t>20 sec</t>
  </si>
  <si>
    <t>4 sec</t>
  </si>
  <si>
    <t>30 sec</t>
  </si>
  <si>
    <t>6 sec</t>
  </si>
  <si>
    <t>CPV</t>
  </si>
  <si>
    <t>CPV vtr 25%</t>
  </si>
  <si>
    <t>CPV vtr 50%</t>
  </si>
  <si>
    <t>CPV vtr 75%</t>
  </si>
  <si>
    <t>CPV vtr 100%</t>
  </si>
  <si>
    <t>Гарантированный vtr</t>
  </si>
  <si>
    <r>
      <t xml:space="preserve">Flyroll все сайты, </t>
    </r>
    <r>
      <rPr>
        <b/>
        <sz val="8"/>
        <color rgb="FFFF0000"/>
        <rFont val="Cambria"/>
        <family val="1"/>
        <charset val="204"/>
        <scheme val="major"/>
      </rPr>
      <t>desktop</t>
    </r>
  </si>
  <si>
    <r>
      <t xml:space="preserve">Flyroll premium-пакет (elle.ru, marieclaire.ru, psychologies.ru, elledecoration.ru, parents.ru), </t>
    </r>
    <r>
      <rPr>
        <b/>
        <sz val="8"/>
        <color rgb="FFFF0000"/>
        <rFont val="Cambria"/>
        <family val="1"/>
        <charset val="204"/>
        <scheme val="major"/>
      </rPr>
      <t xml:space="preserve">desktop </t>
    </r>
  </si>
  <si>
    <r>
      <t xml:space="preserve">Flyroll охватный пакет (woman.ru, wday.ru, starhit.ru), </t>
    </r>
    <r>
      <rPr>
        <b/>
        <sz val="8"/>
        <color rgb="FFFF0000"/>
        <rFont val="Cambria"/>
        <family val="1"/>
        <charset val="204"/>
        <scheme val="major"/>
      </rPr>
      <t>desktop</t>
    </r>
  </si>
  <si>
    <t>Название пакета</t>
  </si>
  <si>
    <t xml:space="preserve">Анонсирование </t>
  </si>
  <si>
    <t>Прогноз Охват по анонсам (уникальный)</t>
  </si>
  <si>
    <t>Пример  реализации</t>
  </si>
  <si>
    <t>https://www.elle.ru/moda/trendy/s-treh-not-kak-popast-v-glavnye-trendy-vesny-s-kollekciei-fabiana-filippi/</t>
  </si>
  <si>
    <t>Уникальный контент + имиджи (Нестандартная верстка с использованием имиджей клиента)</t>
  </si>
  <si>
    <t>http://www.rendez-vous.elle.ru/</t>
  </si>
  <si>
    <t>2500000 (медийное анонсирование 100%*240 - 10 % от показов)</t>
  </si>
  <si>
    <t xml:space="preserve">* Дополнительно возможно увеличение медийного анонсирование и добавление форматов </t>
  </si>
  <si>
    <t>Simple Native</t>
  </si>
  <si>
    <t>Ежемесячный охват - 4 800 000 UV (Google analytics)</t>
  </si>
  <si>
    <r>
      <t>sticky banner/непроскролливаемая перетяжка 1000х100</t>
    </r>
    <r>
      <rPr>
        <b/>
        <sz val="8"/>
        <color rgb="FFFF0000"/>
        <rFont val="Cambria"/>
        <family val="1"/>
        <charset val="204"/>
        <scheme val="major"/>
      </rPr>
      <t xml:space="preserve"> (кроме wday.ru, marieclaire.ru)</t>
    </r>
  </si>
  <si>
    <r>
      <t>sticky banner/непроскролливаемая перетяжка 1000х100</t>
    </r>
    <r>
      <rPr>
        <b/>
        <sz val="8"/>
        <color rgb="FFFF0000"/>
        <rFont val="Cambria"/>
        <family val="1"/>
        <charset val="204"/>
        <scheme val="major"/>
      </rPr>
      <t xml:space="preserve"> (кроме wday.ru,  marieclaire.ru)</t>
    </r>
  </si>
  <si>
    <r>
      <t>sticky banner/непроскролливаемый баннер 1000х100</t>
    </r>
    <r>
      <rPr>
        <b/>
        <sz val="8"/>
        <color rgb="FFFF0000"/>
        <rFont val="Cambria"/>
        <family val="1"/>
        <charset val="204"/>
        <scheme val="major"/>
      </rPr>
      <t>* (кроме wdya.ru, marieclaire.ru)</t>
    </r>
  </si>
  <si>
    <t>Клиентский раздел в существующей статье. До 1000 знаков, 1 фото, 1 ссылка</t>
  </si>
  <si>
    <t>Анонс в разделе 1 месяц</t>
  </si>
  <si>
    <t>75 000р. + производство 5 000р.</t>
  </si>
  <si>
    <t>n/a</t>
  </si>
  <si>
    <t>50 000 / 15 000</t>
  </si>
  <si>
    <r>
      <t xml:space="preserve">Конкурс в VK - </t>
    </r>
    <r>
      <rPr>
        <b/>
        <sz val="7"/>
        <color rgb="FFFF0000"/>
        <rFont val="Arial Cyr"/>
        <charset val="204"/>
      </rPr>
      <t>NEW</t>
    </r>
  </si>
  <si>
    <t>Пост в Instagram + Stories*</t>
  </si>
  <si>
    <r>
      <t xml:space="preserve">Прямой эфир в VK - </t>
    </r>
    <r>
      <rPr>
        <b/>
        <sz val="7"/>
        <color rgb="FFFF0000"/>
        <rFont val="Arial Cyr"/>
        <charset val="204"/>
      </rPr>
      <t>NEW</t>
    </r>
  </si>
  <si>
    <t>Ежемесячный охват - 19 000 000 UV (Google analytics)</t>
  </si>
  <si>
    <t xml:space="preserve">50 000 р. + производство 15 000 р. </t>
  </si>
  <si>
    <r>
      <t xml:space="preserve">Пост в Tiktok - </t>
    </r>
    <r>
      <rPr>
        <b/>
        <sz val="7"/>
        <color rgb="FFFF0000"/>
        <rFont val="Arial Cyr"/>
        <charset val="204"/>
      </rPr>
      <t>NEW</t>
    </r>
  </si>
  <si>
    <t>100 000 р. + производство 8000р.</t>
  </si>
  <si>
    <t>150 000 р. + производство 12 000р.</t>
  </si>
  <si>
    <t>ТГБ, редакционный анонс в разделе - 7 дней</t>
  </si>
  <si>
    <t>200 000 р. + производство 12 000р.</t>
  </si>
  <si>
    <r>
      <t>Пакет 150 000 показов (Охват 100 000)</t>
    </r>
    <r>
      <rPr>
        <b/>
        <sz val="7"/>
        <color rgb="FFFF0000"/>
        <rFont val="Arial Cyr"/>
        <charset val="204"/>
      </rPr>
      <t>*</t>
    </r>
  </si>
  <si>
    <t>75р.</t>
  </si>
  <si>
    <t>Стоимость *</t>
  </si>
  <si>
    <r>
      <t>Super Native c обогащением  Яндекс.Дзен</t>
    </r>
    <r>
      <rPr>
        <b/>
        <sz val="7"/>
        <color rgb="FFFF0000"/>
        <rFont val="Arial Cyr"/>
        <charset val="204"/>
      </rPr>
      <t xml:space="preserve"> NEW!</t>
    </r>
  </si>
  <si>
    <r>
      <t>Super native</t>
    </r>
    <r>
      <rPr>
        <b/>
        <sz val="7"/>
        <color rgb="FFFF0000"/>
        <rFont val="Arial Cyr"/>
        <charset val="204"/>
      </rPr>
      <t xml:space="preserve"> NEW</t>
    </r>
  </si>
  <si>
    <t>Анонсирование  рассчитывается под запрос от 150 000рублей+НДС</t>
  </si>
  <si>
    <t>под запрос</t>
  </si>
  <si>
    <t>Производство 45000 руб</t>
  </si>
  <si>
    <r>
      <t>Super native Plus</t>
    </r>
    <r>
      <rPr>
        <b/>
        <sz val="7"/>
        <color rgb="FFFF0000"/>
        <rFont val="Arial Cyr"/>
        <charset val="204"/>
      </rPr>
      <t xml:space="preserve">  NEW</t>
    </r>
  </si>
  <si>
    <t>Уникальный контент + имиджи(Создание уникальных коллажей, иллюстраций, гиф-анимации,подкасты)</t>
  </si>
  <si>
    <t>Анонсирование  рассчитывается под запрос от 150 000 рублей+НДС</t>
  </si>
  <si>
    <r>
      <t xml:space="preserve">
П</t>
    </r>
    <r>
      <rPr>
        <sz val="7"/>
        <rFont val="Arial Cyr"/>
        <charset val="204"/>
      </rPr>
      <t>роизводство       75000 руб</t>
    </r>
  </si>
  <si>
    <t>* Стоимость до НДС, производство не облагается скидкой</t>
  </si>
  <si>
    <t>Нативные интеграции</t>
  </si>
  <si>
    <t>https://www.elle.ru/special/nina-ricci-nina-rouge-shoot/</t>
  </si>
  <si>
    <t xml:space="preserve">**Дополнительно возможно увеличение медийного анонсирование и добавление форматов </t>
  </si>
  <si>
    <t>Анонс в разделе - 7 дней, ТГБ</t>
  </si>
  <si>
    <t>Simple Article №2</t>
  </si>
  <si>
    <t>Simple Article #3</t>
  </si>
  <si>
    <t>Анонс в разделе - 7 дней, ТГБ, баннер 300х600</t>
  </si>
  <si>
    <t>Редакционный анонс в разделе: 7 дней, ТГБ</t>
  </si>
  <si>
    <t>Редакционный анонс в разделе: 7 дней, ТГБ + Размещение в  Яндекс Дзен (10 тыс. подписчиков)</t>
  </si>
  <si>
    <t>Анонс в разделе - 7 дней , ТГБ, рассылка по базе подписчиков</t>
  </si>
  <si>
    <t>Анонс в разделе - 7 дней, ТГБ, рассылка по базе подписчиков, соцсети (Fb, Vk, Ig)</t>
  </si>
  <si>
    <t>до 2500 знаков, до 4 фотографий, 1 ссылка, видео в статье на сайте</t>
  </si>
  <si>
    <t>до 7000 знаков, до 4 фотографий, 1 ссылка, видео в статье на сайте</t>
  </si>
  <si>
    <t>Simple Article</t>
  </si>
  <si>
    <t>300 000р 
+ производство от 14 000р</t>
  </si>
  <si>
    <t>225 000р 
+ производство от 14 000р</t>
  </si>
  <si>
    <t>150 000р 
+ производство от 30 000р</t>
  </si>
  <si>
    <t>150 000р 
+ производство от 12 000р</t>
  </si>
  <si>
    <t>375 000р 
+ производство от 14 000р</t>
  </si>
  <si>
    <t>225 000р                                  + производство от 12 000р</t>
  </si>
  <si>
    <t>до 7000 знаков, до 4 фотографий, 1 ссылка</t>
  </si>
  <si>
    <t>Анонс в разделе - 7 дней, ТГБ, баннер 300х600№2</t>
  </si>
  <si>
    <t>175 000р 
+ производство 14 000р</t>
  </si>
  <si>
    <t xml:space="preserve">300х600 </t>
  </si>
  <si>
    <r>
      <t>Интеграция в редакционные статьи</t>
    </r>
    <r>
      <rPr>
        <sz val="7"/>
        <color rgb="FFFF0000"/>
        <rFont val="Arial Cyr"/>
        <charset val="204"/>
      </rPr>
      <t xml:space="preserve"> </t>
    </r>
    <r>
      <rPr>
        <b/>
        <sz val="7"/>
        <color rgb="FFFF0000"/>
        <rFont val="Arial Cyr"/>
        <charset val="204"/>
      </rPr>
      <t>NEW!</t>
    </r>
  </si>
  <si>
    <t>woman.ru,ELLE, MarieClaire, Psychologies, Women'sDay, Starhit все страницы</t>
  </si>
  <si>
    <t>Fullscreen</t>
  </si>
  <si>
    <t>ELLE, MarieClaire, Psychologies, все страницы</t>
  </si>
  <si>
    <t xml:space="preserve">Fullscreen (все страницы) </t>
  </si>
  <si>
    <t>Fullscreen (все страницы)</t>
  </si>
  <si>
    <t>Анонс на главной странице соответствующего раздела, ТГБ</t>
  </si>
  <si>
    <t>Редакционный анонс в разделе: 7 дней, ТГБ + Размещение в  Яндекс Дзен (56 тыс. подписчиков)</t>
  </si>
  <si>
    <t>150 000р 
+    производство     от 15 000р</t>
  </si>
  <si>
    <t>300 000р 
+   производство       от  15 000р</t>
  </si>
  <si>
    <r>
      <t xml:space="preserve">400 000р 
</t>
    </r>
    <r>
      <rPr>
        <sz val="7"/>
        <rFont val="Arial Cyr"/>
        <charset val="204"/>
      </rPr>
      <t>+ производство          от 14 000р</t>
    </r>
  </si>
  <si>
    <t>150 000р 
+ производство  от 12 000р</t>
  </si>
  <si>
    <t>250 000р 
+ производство   от 12 000р</t>
  </si>
  <si>
    <t>300 000р 
+ производство   от 14 000р</t>
  </si>
  <si>
    <t>125 000р 
+ производство от 12 000р</t>
  </si>
  <si>
    <t>200 000р 
+ производство от 14 000р</t>
  </si>
  <si>
    <t>150 000р                                     + производство от 12 000р</t>
  </si>
  <si>
    <t>185 000 р. + производство от 12 000р.</t>
  </si>
  <si>
    <t>100 000 р. + производство от 7000р.</t>
  </si>
  <si>
    <t>300 000 р. + производство от 14 000р.</t>
  </si>
  <si>
    <t>210 000р (за 2 недели) + производство от 12 000р</t>
  </si>
  <si>
    <t>Fullscreen desktop+mobile</t>
  </si>
  <si>
    <t>динамика, RF=1</t>
  </si>
  <si>
    <t>45 000 000 / 400000</t>
  </si>
  <si>
    <t>45 000 000 / 800000</t>
  </si>
  <si>
    <t>FullScreen</t>
  </si>
  <si>
    <t>1 500 000 / 1 000 000</t>
  </si>
  <si>
    <t>12 500 000 / 7 000 000</t>
  </si>
  <si>
    <t>4 500 000 / 3 000 000</t>
  </si>
  <si>
    <t>2 000 000 / 1 500 000</t>
  </si>
  <si>
    <t>350 000 / 300 000</t>
  </si>
  <si>
    <t>240х400/300x600 Luxe desktop + mobile</t>
  </si>
  <si>
    <t>elle.ru+ marieclaire.ru, внутренние страницы, 2 экран</t>
  </si>
  <si>
    <t>300x250</t>
  </si>
  <si>
    <t xml:space="preserve">elle.ru+marieclaire.ru, внутренние страницы </t>
  </si>
  <si>
    <t>6 500 000 / 125 000</t>
  </si>
  <si>
    <t>3000000 / 125 000</t>
  </si>
  <si>
    <t>Анонс в разделе - 7 дней, ТГБ, баннер 300х600№2, редакционный анонс в Яндекс Дзен (95 тыс. подписчиков)</t>
  </si>
  <si>
    <t>Анонс в разделе  7 дней + редакционный анонс в Яндекс.Дзен (70 тыс. подписчиков)</t>
  </si>
  <si>
    <t>Анонс в разделе 7 дней + ТГБ, рассылка по 1/2 базы подписчиков, баннер 300х600№2</t>
  </si>
  <si>
    <t xml:space="preserve">150 000 р. + производство 14 000р. </t>
  </si>
  <si>
    <t>200 000р 
+ производство  25 000р.</t>
  </si>
  <si>
    <t>225 000р 
+ производство  25 000р</t>
  </si>
  <si>
    <t>265 000р 
+ производство 25 000р</t>
  </si>
  <si>
    <t>450 000р 
+ производство 35 000 руб</t>
  </si>
  <si>
    <t xml:space="preserve">Редакционный анонс в разделе: 1 неделя, ТГБ+размещение статьи в  Яндекс Дзен (16 тыс. подписчиков) </t>
  </si>
  <si>
    <t>Анонс на главной странице соответствующего раздела, ТГБ, пост в FB, VK</t>
  </si>
  <si>
    <t xml:space="preserve">Создание специальной страницы, интеграция в вебинар, модерация, 2 недели. Гарантированное количество просмотров 20 000   </t>
  </si>
  <si>
    <t xml:space="preserve">Создание специальной страницы, интеграция в вебинар, модерация, 2 недели. Гарантированное количество просмотров 35 000   </t>
  </si>
  <si>
    <t>Создание специальной страницы, интеграция в вебинар, модерация, 2 недели. Гарантированное количество просмотров 70 000</t>
  </si>
  <si>
    <t>225 000р 
+ производство от 30 000р</t>
  </si>
  <si>
    <t>300 000р 
+ производство от 40 000р</t>
  </si>
  <si>
    <t>Вебинар со специалистом минимальный пакет</t>
  </si>
  <si>
    <t>Вебинар со специалистом расширенный пакет</t>
  </si>
  <si>
    <t>Вебинар со специалистом мега пакет</t>
  </si>
  <si>
    <t>Анонс на главной странице соответствующего раздела, ТГБ, пост в FB, VK, дополнительное промо в соцсетях</t>
  </si>
  <si>
    <t>Анонс в разделе, ТГБ</t>
  </si>
  <si>
    <t>Анонс в разделе, ТГБ, пост в FB, VK</t>
  </si>
  <si>
    <t>Анонс в разделе, ТГБ, пост в FB, VK, дополнительное промо в соцсетях</t>
  </si>
  <si>
    <t>IGTV (видео от клиента 7-10 минут), 10 000 просмотров</t>
  </si>
  <si>
    <t>Состав предложения</t>
  </si>
  <si>
    <t>Стоимость за период</t>
  </si>
  <si>
    <t>Эксклюзивное брендирование в соц сети (vk, odnoklassniki,fb)</t>
  </si>
  <si>
    <t>150 000р</t>
  </si>
  <si>
    <t>+ производство от 30 000р</t>
  </si>
  <si>
    <t>Тематические дни Эксклюзивный  пакет для одного рекламодателя</t>
  </si>
  <si>
    <t>+ производство от 40 000р</t>
  </si>
  <si>
    <t>Охват по анонсам</t>
  </si>
  <si>
    <t>Интеграция в тематические дни с Woman</t>
  </si>
  <si>
    <r>
      <t>1 видео, модерация. Гарантированное количество просмотров видео 20 000,</t>
    </r>
    <r>
      <rPr>
        <sz val="7"/>
        <color rgb="FF000000"/>
        <rFont val="Calibri"/>
        <family val="2"/>
        <charset val="204"/>
      </rPr>
      <t xml:space="preserve"> </t>
    </r>
    <r>
      <rPr>
        <sz val="7"/>
        <color rgb="FF000000"/>
        <rFont val="Arial Cyr"/>
      </rPr>
      <t>эксклюзивное брендирование соц сетей (vk,ok,fb). За неделю до старта тематических дней запуск статьи с промо.</t>
    </r>
  </si>
  <si>
    <t>2 видео, модерация. Гарантированное количество просмотров 2-х видео 100 000 просмотров, эксклюзивное брендирование соц сетей (vk, ok, fb). За неделю до старта тематических дней запуск статьи с промо</t>
  </si>
  <si>
    <r>
      <t xml:space="preserve">Анонс на главной странице соответствующего раздела, ТГБ, пост в FB, VK, </t>
    </r>
    <r>
      <rPr>
        <sz val="7"/>
        <color rgb="FF000000"/>
        <rFont val="Calibri"/>
        <family val="2"/>
        <charset val="204"/>
      </rPr>
      <t>OK. Д</t>
    </r>
    <r>
      <rPr>
        <sz val="7"/>
        <color rgb="FF000000"/>
        <rFont val="Arial Cyr"/>
      </rPr>
      <t>ополнительное промо в соцсетях</t>
    </r>
  </si>
  <si>
    <t>Период 1 день (охват fb-900, vk -700, ok- 1400)</t>
  </si>
  <si>
    <t>Период 2 недели (охват ok - 20 000,   vk -9 600, fb - 12 570)</t>
  </si>
  <si>
    <t>Тематические дни Минимальный пакет для нескольких рекламодателей</t>
  </si>
  <si>
    <t>Стоимость за неделю/за эфир</t>
  </si>
  <si>
    <t>правый боковой 300x600</t>
  </si>
  <si>
    <t>правый боковой №2 300x600</t>
  </si>
  <si>
    <t>Подложка + 1000х150 + 300x600</t>
  </si>
  <si>
    <t>Подложка + 1000х350 +300х600</t>
  </si>
  <si>
    <t>ТГБ 240х100</t>
  </si>
  <si>
    <t>Общий охват</t>
  </si>
  <si>
    <t>доп.охват</t>
  </si>
  <si>
    <t>24 часа</t>
  </si>
  <si>
    <t>Stories</t>
  </si>
  <si>
    <t>Период</t>
  </si>
  <si>
    <t>не определен</t>
  </si>
  <si>
    <t xml:space="preserve">24 часа </t>
  </si>
  <si>
    <t>Пост в закреп. на 24 часа</t>
  </si>
  <si>
    <t>Пост в соц.сеть Facebook + сторис</t>
  </si>
  <si>
    <t>Пост в соц.сеть VK + сторис</t>
  </si>
  <si>
    <t>Пост в соц.сеть OK + сторис</t>
  </si>
  <si>
    <t>Пост в Facebook, VK, ОК</t>
  </si>
  <si>
    <t>закреп на 24 часа</t>
  </si>
  <si>
    <t>Пост в закреп на 24 часа + сторис</t>
  </si>
  <si>
    <t>неделя</t>
  </si>
  <si>
    <t>Эксклюзивное брендирование</t>
  </si>
  <si>
    <t>Прямые эфиры</t>
  </si>
  <si>
    <t>Сохранение в IGTV</t>
  </si>
  <si>
    <t xml:space="preserve">100 000р 
+ производство от 20 000р. </t>
  </si>
  <si>
    <t xml:space="preserve">200 000р 
+ производство от 30 000р. </t>
  </si>
  <si>
    <t xml:space="preserve">200 000р 
+ производство от 30 000р + гонорар селебрити. </t>
  </si>
  <si>
    <t>редакционная статья с анонсом ТГБ, интеграция бренда в кадре, сохранение в эфире на 24 часа</t>
  </si>
  <si>
    <t>редакционная статья с анонсом ТГБ, пост+Stories в Instagram, сохранение в эфире на 24 часа</t>
  </si>
  <si>
    <r>
      <rPr>
        <b/>
        <sz val="7"/>
        <color rgb="FFFF0000"/>
        <rFont val="Arial Cyr"/>
        <charset val="204"/>
      </rPr>
      <t xml:space="preserve">NEW! </t>
    </r>
    <r>
      <rPr>
        <sz val="7"/>
        <color indexed="8"/>
        <rFont val="Arial Cyr"/>
        <charset val="204"/>
      </rPr>
      <t>Обложка профиля в VK, FB, OK desktop+mobile 1590х400, 1944х600</t>
    </r>
  </si>
  <si>
    <r>
      <rPr>
        <b/>
        <sz val="7"/>
        <color rgb="FFFF0000"/>
        <rFont val="Arial Cyr"/>
        <charset val="204"/>
      </rPr>
      <t>NEW!</t>
    </r>
    <r>
      <rPr>
        <sz val="7"/>
        <color indexed="8"/>
        <rFont val="Arial Cyr"/>
        <charset val="204"/>
      </rPr>
      <t xml:space="preserve"> Видео обложка профиля для FB,   desktop+mobile820х312 - 15 сек.</t>
    </r>
  </si>
  <si>
    <r>
      <rPr>
        <b/>
        <sz val="7"/>
        <color rgb="FFFF0000"/>
        <rFont val="Arial Cyr"/>
        <charset val="204"/>
      </rPr>
      <t>NEW!</t>
    </r>
    <r>
      <rPr>
        <sz val="7"/>
        <color indexed="8"/>
        <rFont val="Arial Cyr"/>
        <charset val="204"/>
      </rPr>
      <t xml:space="preserve"> Видео обложка профиля для VK, mobile 1190x400</t>
    </r>
  </si>
  <si>
    <r>
      <rPr>
        <b/>
        <sz val="7"/>
        <color rgb="FFFF0000"/>
        <rFont val="Arial Cyr"/>
        <charset val="204"/>
      </rPr>
      <t>NEW!</t>
    </r>
    <r>
      <rPr>
        <b/>
        <sz val="7"/>
        <color indexed="8"/>
        <rFont val="Arial Cyr"/>
        <charset val="204"/>
      </rPr>
      <t xml:space="preserve"> Stories пакет (5 шт)</t>
    </r>
  </si>
  <si>
    <r>
      <rPr>
        <b/>
        <sz val="7"/>
        <color rgb="FFFF0000"/>
        <rFont val="Arial Cyr"/>
        <charset val="204"/>
      </rPr>
      <t xml:space="preserve">NEW! </t>
    </r>
    <r>
      <rPr>
        <b/>
        <sz val="7"/>
        <color indexed="8"/>
        <rFont val="Arial Cyr"/>
        <charset val="204"/>
      </rPr>
      <t>Конкурс (анонс пост+сториз, постотчет пост +сториз)</t>
    </r>
  </si>
  <si>
    <r>
      <rPr>
        <b/>
        <sz val="7"/>
        <color rgb="FFFF0000"/>
        <rFont val="Arial Cyr"/>
        <charset val="204"/>
      </rPr>
      <t>NEW!</t>
    </r>
    <r>
      <rPr>
        <b/>
        <sz val="7"/>
        <color indexed="8"/>
        <rFont val="Arial Cyr"/>
        <charset val="204"/>
      </rPr>
      <t xml:space="preserve"> Таргетированная реклама</t>
    </r>
  </si>
  <si>
    <r>
      <rPr>
        <b/>
        <sz val="7"/>
        <color rgb="FFFF0000"/>
        <rFont val="Arial Cyr"/>
        <charset val="204"/>
      </rPr>
      <t>NEW!</t>
    </r>
    <r>
      <rPr>
        <b/>
        <sz val="7"/>
        <color indexed="8"/>
        <rFont val="Arial Cyr"/>
        <charset val="204"/>
      </rPr>
      <t xml:space="preserve"> Лонгрид в соц.сеть Facebook, VK, OK (до 2500 знаков, до 2 фотографий, 1 ссылка)</t>
    </r>
  </si>
  <si>
    <r>
      <rPr>
        <b/>
        <sz val="7"/>
        <color rgb="FFFF0000"/>
        <rFont val="Arial Cyr"/>
        <charset val="204"/>
      </rPr>
      <t>NEW!</t>
    </r>
    <r>
      <rPr>
        <sz val="7"/>
        <color rgb="FFFF0000"/>
        <rFont val="Arial Cyr"/>
        <charset val="204"/>
      </rPr>
      <t xml:space="preserve"> </t>
    </r>
    <r>
      <rPr>
        <sz val="7"/>
        <color indexed="8"/>
        <rFont val="Arial Cyr"/>
        <charset val="204"/>
      </rPr>
      <t>Product Placement внутри редакционного эфира со звездным гостем, гарантированное количество просмотров 10 000</t>
    </r>
  </si>
  <si>
    <r>
      <rPr>
        <b/>
        <sz val="7"/>
        <color rgb="FFFF0000"/>
        <rFont val="Arial Cyr"/>
        <charset val="204"/>
      </rPr>
      <t>NEW!</t>
    </r>
    <r>
      <rPr>
        <b/>
        <sz val="7"/>
        <color indexed="8"/>
        <rFont val="Arial Cyr"/>
        <charset val="204"/>
      </rPr>
      <t xml:space="preserve"> </t>
    </r>
    <r>
      <rPr>
        <sz val="7"/>
        <color indexed="8"/>
        <rFont val="Arial Cyr"/>
        <charset val="204"/>
      </rPr>
      <t>Индивидуальный прямой эфир «под ключ». Спикер - представитель редакции или бренда. Гарантированное количество просмотров 25 000</t>
    </r>
  </si>
  <si>
    <r>
      <rPr>
        <b/>
        <sz val="7"/>
        <color rgb="FFFF0000"/>
        <rFont val="Arial Cyr"/>
        <charset val="204"/>
      </rPr>
      <t>NEW!</t>
    </r>
    <r>
      <rPr>
        <b/>
        <sz val="7"/>
        <color indexed="8"/>
        <rFont val="Arial Cyr"/>
        <charset val="204"/>
      </rPr>
      <t xml:space="preserve"> </t>
    </r>
    <r>
      <rPr>
        <sz val="7"/>
        <color indexed="8"/>
        <rFont val="Arial Cyr"/>
        <charset val="204"/>
      </rPr>
      <t>Индивидуальный прямой эфир «под ключ» с привлечением селебрити. Спикер - представитель редакции, представитель бренда или селебрити. Гарантированное количество просмотров 30 000</t>
    </r>
  </si>
  <si>
    <r>
      <rPr>
        <b/>
        <sz val="7"/>
        <color rgb="FFFF0000"/>
        <rFont val="Arial Cyr"/>
        <charset val="204"/>
      </rPr>
      <t>NEW!</t>
    </r>
    <r>
      <rPr>
        <sz val="7"/>
        <color indexed="8"/>
        <rFont val="Arial Cyr"/>
        <charset val="204"/>
      </rPr>
      <t xml:space="preserve"> Stories пакет (5 шт)</t>
    </r>
  </si>
  <si>
    <r>
      <rPr>
        <b/>
        <sz val="7"/>
        <color rgb="FFFF0000"/>
        <rFont val="Arial Cyr"/>
        <charset val="204"/>
      </rPr>
      <t>NEW!</t>
    </r>
    <r>
      <rPr>
        <sz val="7"/>
        <color indexed="8"/>
        <rFont val="Arial Cyr"/>
        <charset val="204"/>
      </rPr>
      <t xml:space="preserve"> Лонгрид в соц.сеть Facebook, VK, OK (до 2500 знаков, до 2 фотографий, 1 ссылка)</t>
    </r>
  </si>
  <si>
    <r>
      <rPr>
        <b/>
        <sz val="7"/>
        <color rgb="FFFF0000"/>
        <rFont val="Arial Cyr"/>
        <charset val="204"/>
      </rPr>
      <t>NEW!</t>
    </r>
    <r>
      <rPr>
        <sz val="7"/>
        <color rgb="FFFF0000"/>
        <rFont val="Arial Cyr"/>
        <charset val="204"/>
      </rPr>
      <t xml:space="preserve"> </t>
    </r>
    <r>
      <rPr>
        <sz val="7"/>
        <color indexed="8"/>
        <rFont val="Arial Cyr"/>
        <charset val="204"/>
      </rPr>
      <t>Конкурс (анонс пост+сториз, постотчет пост +сториз)</t>
    </r>
  </si>
  <si>
    <r>
      <t xml:space="preserve">Super Native c Яндекс.Дзен </t>
    </r>
    <r>
      <rPr>
        <sz val="7"/>
        <color rgb="FFFF0000"/>
        <rFont val="Arial Cyr"/>
        <charset val="204"/>
      </rPr>
      <t>NEW!</t>
    </r>
  </si>
  <si>
    <t>Прайс-лист действителен с 01.07.2020 по 01.10.2020</t>
  </si>
  <si>
    <r>
      <rPr>
        <b/>
        <sz val="7"/>
        <color rgb="FFFF0000"/>
        <rFont val="Arial Cyr"/>
        <charset val="204"/>
      </rPr>
      <t>NEW!</t>
    </r>
    <r>
      <rPr>
        <b/>
        <sz val="7"/>
        <color indexed="8"/>
        <rFont val="Arial Cyr"/>
        <charset val="204"/>
      </rPr>
      <t xml:space="preserve"> </t>
    </r>
    <r>
      <rPr>
        <sz val="7"/>
        <color indexed="8"/>
        <rFont val="Arial Cyr"/>
        <charset val="204"/>
      </rPr>
      <t>Индивидуальный прямой эфир «под ключ». Спикер - представитель редакции или бренда. Гарантированное количество просмотров 15 000</t>
    </r>
  </si>
  <si>
    <r>
      <rPr>
        <b/>
        <sz val="7"/>
        <color rgb="FFFF0000"/>
        <rFont val="Arial Cyr"/>
        <charset val="204"/>
      </rPr>
      <t>NEW!</t>
    </r>
    <r>
      <rPr>
        <sz val="7"/>
        <color indexed="8"/>
        <rFont val="Arial Cyr"/>
        <charset val="204"/>
      </rPr>
      <t xml:space="preserve"> Индивидуальный прямой эфир «под ключ» с привлечением селебрити. Спикер - представитель редакции, представитель бренда или селебрити. Гарантированное количество просмотров 20 000</t>
    </r>
  </si>
  <si>
    <t>Stories*</t>
  </si>
  <si>
    <t>160 000
+ техкост 12 000</t>
  </si>
  <si>
    <t xml:space="preserve">55 000 р. + производство 10 000р. </t>
  </si>
  <si>
    <t>85 000+техкост 12 000</t>
  </si>
  <si>
    <t xml:space="preserve">210 000 р.+ производство 12 000 р. </t>
  </si>
  <si>
    <t>180 000+техкост 15 000</t>
  </si>
  <si>
    <t>110000+техкост 15 000</t>
  </si>
  <si>
    <r>
      <rPr>
        <b/>
        <sz val="7"/>
        <color rgb="FFFF0000"/>
        <rFont val="Arial Cyr"/>
        <charset val="204"/>
      </rPr>
      <t xml:space="preserve">NEW! </t>
    </r>
    <r>
      <rPr>
        <b/>
        <sz val="7"/>
        <color indexed="8"/>
        <rFont val="Arial Cyr"/>
        <charset val="204"/>
      </rPr>
      <t>Insta день со звездой (анонс в Instagram с упоминанием бренда, минимум 3 сториз с интеграцией бренда)</t>
    </r>
  </si>
  <si>
    <t>NEW</t>
  </si>
  <si>
    <t>130000+техкост 10000</t>
  </si>
  <si>
    <t>Пост в Facebook, VK</t>
  </si>
  <si>
    <t>Пост в соц.сеть Тик-Ток</t>
  </si>
  <si>
    <r>
      <rPr>
        <b/>
        <sz val="7"/>
        <color rgb="FFFF0000"/>
        <rFont val="Arial Cyr"/>
        <charset val="204"/>
      </rPr>
      <t xml:space="preserve">NEW! </t>
    </r>
    <r>
      <rPr>
        <sz val="7"/>
        <color indexed="8"/>
        <rFont val="Arial Cyr"/>
        <charset val="204"/>
      </rPr>
      <t>Обложка профиля в VK, FB desktop+mobile 1590х400, 1944х600</t>
    </r>
  </si>
  <si>
    <t>&lt;&lt; примеры</t>
  </si>
  <si>
    <t>90000+техкост 15 000</t>
  </si>
  <si>
    <t>Ежемесячный охват - 800 000 UV (Google analytics)</t>
  </si>
  <si>
    <t>110 000+техкост 15 000</t>
  </si>
  <si>
    <t>Ежемесячный охват - 550 000 UV (Google analytics)</t>
  </si>
  <si>
    <r>
      <rPr>
        <b/>
        <sz val="7"/>
        <color rgb="FFFF0000"/>
        <rFont val="Arial Cyr"/>
        <charset val="204"/>
      </rPr>
      <t>NEW!</t>
    </r>
    <r>
      <rPr>
        <b/>
        <sz val="7"/>
        <color indexed="8"/>
        <rFont val="Arial Cyr"/>
        <charset val="204"/>
      </rPr>
      <t xml:space="preserve"> Лонгрид в соц.сеть Facebook, VK (до 2500 знаков, до 2 фотографий, 1 ссылка)</t>
    </r>
  </si>
  <si>
    <t>Прайс-лист действителен c 01.07.2020 по 01.10.2020</t>
  </si>
  <si>
    <t>100000+техкост 15 000</t>
  </si>
  <si>
    <t>Все страницы - текстографический блок, динамика 7 дней. Анонс в разделе - 7 дней, рассылка по 1/2 базы подписчиков, соцсети (Fb, Vk)</t>
  </si>
  <si>
    <t>Все страницы - текстографический блок, динамика 7 дней, баннер 300х600№2. Анонс в разделе - 7 дней, рассылка по 1/2 базы подписчиков, соцсети (Fb, Vk)</t>
  </si>
  <si>
    <t>Все страницы - ТГБ, редакционныйнонс в разделе - 7 дней, рассылка по 1/2 базы подписчиков, соцсети (Fb, Vk)</t>
  </si>
  <si>
    <t>Все страницы - ТГБ, редакционный анонс в разделе - 7 дней, рассылка по 1/2 базы подписчиков, соцсети (Fb, Vk)</t>
  </si>
  <si>
    <t>Баннер 300х600 №2, редакционный анонс в разделе 7 дней, рассылка по 1/2 базы подписчиков, соцсети (Fb, Vk)</t>
  </si>
  <si>
    <t>ТГБ, баннер 300х600 №2, редакционный анонс в разделе - 7 дней, рассылка по 1/2 базы подписчиков, соцсети (Fb, Vk)</t>
  </si>
  <si>
    <t>Women's Network, внутренние страницы</t>
  </si>
  <si>
    <t xml:space="preserve">Анонс в разделе - 7 дней + ТГБ, рассылка по 1/2 базы подписчиков, соцсети (пост в IG+ сториз)) </t>
  </si>
  <si>
    <t>Анонс конкурса на Главной странице, 2 недели;
Анонс конкурса на главной странице соответствующего раздела, 2 недели;
600 000 промо-баннеров 1000х150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</si>
</sst>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&quot;р.&quot;;[Red]\-#,##0&quot;р.&quot;"/>
    <numFmt numFmtId="165" formatCode="#,##0&quot;р.&quot;"/>
    <numFmt numFmtId="166" formatCode="#,##0.00\ &quot;₽&quot;"/>
    <numFmt numFmtId="167" formatCode="#,##0\ &quot;₽&quot;"/>
    <numFmt numFmtId="168" formatCode="#,##0\ _₽"/>
    <numFmt numFmtId="169" formatCode="_-* #,##0.00_р_._-;\-* #,##0.00_р_._-;_-* &quot;-&quot;??_р_._-;_-@_-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Cambria"/>
      <family val="1"/>
      <charset val="204"/>
      <scheme val="major"/>
    </font>
    <font>
      <u/>
      <sz val="10"/>
      <color indexed="12"/>
      <name val="Arial Cyr"/>
      <charset val="204"/>
    </font>
    <font>
      <b/>
      <sz val="12"/>
      <color theme="1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theme="1"/>
      <name val="Arial Cyr"/>
      <charset val="204"/>
    </font>
    <font>
      <sz val="10"/>
      <color indexed="12"/>
      <name val="Arial Cyr"/>
      <charset val="204"/>
    </font>
    <font>
      <sz val="10"/>
      <color indexed="9"/>
      <name val="Arial Cyr"/>
      <charset val="204"/>
    </font>
    <font>
      <sz val="8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8"/>
      <color theme="1"/>
      <name val="Cambria"/>
      <family val="1"/>
      <charset val="204"/>
      <scheme val="major"/>
    </font>
    <font>
      <b/>
      <sz val="8"/>
      <color indexed="8"/>
      <name val="Cambria"/>
      <family val="1"/>
      <charset val="204"/>
      <scheme val="major"/>
    </font>
    <font>
      <b/>
      <sz val="7"/>
      <color indexed="8"/>
      <name val="Arial Cyr"/>
      <charset val="204"/>
    </font>
    <font>
      <u/>
      <sz val="12"/>
      <color rgb="FFFF0000"/>
      <name val="Arial Cyr"/>
      <charset val="204"/>
    </font>
    <font>
      <sz val="8"/>
      <name val="Cambria"/>
      <family val="1"/>
      <charset val="204"/>
      <scheme val="major"/>
    </font>
    <font>
      <u/>
      <sz val="8"/>
      <color theme="1"/>
      <name val="Cambria"/>
      <family val="1"/>
      <charset val="204"/>
      <scheme val="major"/>
    </font>
    <font>
      <sz val="9"/>
      <color indexed="81"/>
      <name val="Tahoma"/>
      <family val="2"/>
      <charset val="204"/>
    </font>
    <font>
      <sz val="7"/>
      <color indexed="8"/>
      <name val="Arial Cyr"/>
      <charset val="204"/>
    </font>
    <font>
      <sz val="9"/>
      <color theme="1"/>
      <name val="Cambria"/>
      <family val="1"/>
      <charset val="204"/>
      <scheme val="major"/>
    </font>
    <font>
      <sz val="14"/>
      <color indexed="8"/>
      <name val="Arial Cyr"/>
      <charset val="204"/>
    </font>
    <font>
      <sz val="7"/>
      <color theme="1"/>
      <name val="Calibri"/>
      <family val="2"/>
      <charset val="204"/>
      <scheme val="minor"/>
    </font>
    <font>
      <u/>
      <sz val="10"/>
      <color rgb="FFFF0000"/>
      <name val="Arial Cyr"/>
      <charset val="204"/>
    </font>
    <font>
      <sz val="7"/>
      <name val="Arial Cyr"/>
      <charset val="204"/>
    </font>
    <font>
      <sz val="7"/>
      <color theme="1"/>
      <name val="Arial Cyr"/>
      <charset val="204"/>
    </font>
    <font>
      <sz val="16"/>
      <color indexed="8"/>
      <name val="Arial Cyr"/>
      <charset val="204"/>
    </font>
    <font>
      <sz val="7"/>
      <color rgb="FF000000"/>
      <name val="Arial"/>
      <family val="2"/>
      <charset val="204"/>
    </font>
    <font>
      <b/>
      <sz val="8"/>
      <name val="Cambria"/>
      <family val="1"/>
      <charset val="204"/>
      <scheme val="major"/>
    </font>
    <font>
      <b/>
      <sz val="8"/>
      <color rgb="FFFF0000"/>
      <name val="Cambria"/>
      <family val="1"/>
      <charset val="204"/>
      <scheme val="major"/>
    </font>
    <font>
      <sz val="8"/>
      <color rgb="FFFF0000"/>
      <name val="Cambria"/>
      <family val="1"/>
      <charset val="204"/>
      <scheme val="major"/>
    </font>
    <font>
      <b/>
      <sz val="7"/>
      <color rgb="FFFF0000"/>
      <name val="Arial Cyr"/>
      <charset val="204"/>
    </font>
    <font>
      <sz val="7"/>
      <color rgb="FFFF000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</font>
    <font>
      <sz val="10"/>
      <name val="Helv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</font>
    <font>
      <sz val="10"/>
      <color indexed="8"/>
      <name val="Tahoma"/>
      <family val="2"/>
      <charset val="204"/>
    </font>
    <font>
      <sz val="10"/>
      <color theme="1"/>
      <name val="Tahoma"/>
      <family val="2"/>
      <charset val="204"/>
    </font>
    <font>
      <u/>
      <sz val="11"/>
      <color theme="10"/>
      <name val="Calibri"/>
      <family val="2"/>
      <charset val="204"/>
    </font>
    <font>
      <b/>
      <sz val="7"/>
      <color theme="1"/>
      <name val="Arial Cyr"/>
      <charset val="204"/>
    </font>
    <font>
      <b/>
      <sz val="7"/>
      <color rgb="FF000000"/>
      <name val="Arial Cyr"/>
    </font>
    <font>
      <sz val="7"/>
      <color rgb="FF000000"/>
      <name val="Arial Cyr"/>
    </font>
    <font>
      <sz val="7"/>
      <color rgb="FF000000"/>
      <name val="Calibri"/>
      <family val="2"/>
      <charset val="204"/>
    </font>
    <font>
      <sz val="7"/>
      <color theme="1"/>
      <name val="Arial Cyr"/>
    </font>
    <font>
      <sz val="7"/>
      <color rgb="FF000000"/>
      <name val="Arial Cyr"/>
      <charset val="204"/>
    </font>
    <font>
      <u/>
      <sz val="7"/>
      <color theme="10"/>
      <name val="Calibri"/>
      <family val="2"/>
      <charset val="204"/>
      <scheme val="minor"/>
    </font>
    <font>
      <u/>
      <sz val="7"/>
      <color indexed="12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253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42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4" fillId="0" borderId="0" applyNumberFormat="0" applyFill="0" applyBorder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Protection="0"/>
    <xf numFmtId="0" fontId="34" fillId="0" borderId="0" applyNumberFormat="0" applyFill="0" applyBorder="0" applyProtection="0"/>
    <xf numFmtId="0" fontId="34" fillId="0" borderId="0" applyNumberFormat="0" applyFill="0" applyBorder="0" applyProtection="0"/>
    <xf numFmtId="0" fontId="5" fillId="0" borderId="0"/>
    <xf numFmtId="9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7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33" fillId="0" borderId="0" applyNumberFormat="0" applyFill="0" applyBorder="0" applyAlignment="0" applyProtection="0"/>
  </cellStyleXfs>
  <cellXfs count="1120">
    <xf numFmtId="0" fontId="0" fillId="0" borderId="0" xfId="0"/>
    <xf numFmtId="0" fontId="2" fillId="2" borderId="0" xfId="1" applyFont="1" applyFill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7" fillId="2" borderId="0" xfId="2" applyFont="1" applyFill="1" applyAlignment="1" applyProtection="1"/>
    <xf numFmtId="0" fontId="8" fillId="2" borderId="0" xfId="2" applyFont="1" applyFill="1" applyAlignment="1" applyProtection="1">
      <alignment horizontal="center" vertical="center"/>
    </xf>
    <xf numFmtId="0" fontId="10" fillId="2" borderId="0" xfId="7" applyFont="1" applyFill="1"/>
    <xf numFmtId="0" fontId="10" fillId="2" borderId="0" xfId="7" applyFont="1" applyFill="1" applyAlignment="1">
      <alignment horizontal="center"/>
    </xf>
    <xf numFmtId="165" fontId="10" fillId="2" borderId="0" xfId="7" applyNumberFormat="1" applyFont="1" applyFill="1"/>
    <xf numFmtId="0" fontId="13" fillId="5" borderId="18" xfId="7" applyFont="1" applyFill="1" applyBorder="1" applyAlignment="1">
      <alignment horizontal="center" vertical="center"/>
    </xf>
    <xf numFmtId="0" fontId="13" fillId="5" borderId="19" xfId="7" applyFont="1" applyFill="1" applyBorder="1" applyAlignment="1">
      <alignment horizontal="center" vertical="center"/>
    </xf>
    <xf numFmtId="0" fontId="13" fillId="5" borderId="19" xfId="7" applyFont="1" applyFill="1" applyBorder="1" applyAlignment="1">
      <alignment horizontal="center" vertical="center" wrapText="1"/>
    </xf>
    <xf numFmtId="0" fontId="13" fillId="5" borderId="20" xfId="7" applyFont="1" applyFill="1" applyBorder="1" applyAlignment="1">
      <alignment horizontal="center" vertical="center" wrapText="1"/>
    </xf>
    <xf numFmtId="0" fontId="13" fillId="2" borderId="21" xfId="7" applyFont="1" applyFill="1" applyBorder="1" applyAlignment="1">
      <alignment vertical="center"/>
    </xf>
    <xf numFmtId="0" fontId="10" fillId="2" borderId="22" xfId="7" applyFont="1" applyFill="1" applyBorder="1" applyAlignment="1">
      <alignment vertical="center" wrapText="1"/>
    </xf>
    <xf numFmtId="165" fontId="10" fillId="2" borderId="22" xfId="7" applyNumberFormat="1" applyFont="1" applyFill="1" applyBorder="1" applyAlignment="1">
      <alignment horizontal="center" vertical="center"/>
    </xf>
    <xf numFmtId="3" fontId="10" fillId="2" borderId="22" xfId="7" applyNumberFormat="1" applyFont="1" applyFill="1" applyBorder="1" applyAlignment="1">
      <alignment horizontal="center" vertical="center"/>
    </xf>
    <xf numFmtId="3" fontId="10" fillId="2" borderId="23" xfId="1" applyNumberFormat="1" applyFont="1" applyFill="1" applyBorder="1" applyAlignment="1">
      <alignment horizontal="center" vertical="center"/>
    </xf>
    <xf numFmtId="0" fontId="13" fillId="2" borderId="24" xfId="7" applyFont="1" applyFill="1" applyBorder="1" applyAlignment="1">
      <alignment vertical="center"/>
    </xf>
    <xf numFmtId="0" fontId="10" fillId="2" borderId="25" xfId="7" applyFont="1" applyFill="1" applyBorder="1" applyAlignment="1">
      <alignment vertical="center" wrapText="1"/>
    </xf>
    <xf numFmtId="165" fontId="10" fillId="2" borderId="25" xfId="7" applyNumberFormat="1" applyFont="1" applyFill="1" applyBorder="1" applyAlignment="1">
      <alignment horizontal="center" vertical="center"/>
    </xf>
    <xf numFmtId="3" fontId="10" fillId="2" borderId="25" xfId="7" applyNumberFormat="1" applyFont="1" applyFill="1" applyBorder="1" applyAlignment="1">
      <alignment horizontal="center" vertical="center"/>
    </xf>
    <xf numFmtId="3" fontId="10" fillId="2" borderId="26" xfId="1" applyNumberFormat="1" applyFont="1" applyFill="1" applyBorder="1" applyAlignment="1">
      <alignment horizontal="center" vertical="center"/>
    </xf>
    <xf numFmtId="0" fontId="13" fillId="2" borderId="27" xfId="7" applyFont="1" applyFill="1" applyBorder="1" applyAlignment="1">
      <alignment vertical="center"/>
    </xf>
    <xf numFmtId="0" fontId="10" fillId="2" borderId="28" xfId="7" applyFont="1" applyFill="1" applyBorder="1" applyAlignment="1">
      <alignment vertical="center" wrapText="1"/>
    </xf>
    <xf numFmtId="165" fontId="10" fillId="2" borderId="28" xfId="7" applyNumberFormat="1" applyFont="1" applyFill="1" applyBorder="1" applyAlignment="1">
      <alignment horizontal="center" vertical="center"/>
    </xf>
    <xf numFmtId="3" fontId="10" fillId="2" borderId="28" xfId="7" applyNumberFormat="1" applyFont="1" applyFill="1" applyBorder="1" applyAlignment="1">
      <alignment horizontal="center" vertical="center"/>
    </xf>
    <xf numFmtId="3" fontId="10" fillId="2" borderId="29" xfId="1" applyNumberFormat="1" applyFont="1" applyFill="1" applyBorder="1" applyAlignment="1">
      <alignment horizontal="center" vertical="center"/>
    </xf>
    <xf numFmtId="0" fontId="12" fillId="2" borderId="21" xfId="7" applyFont="1" applyFill="1" applyBorder="1" applyAlignment="1">
      <alignment horizontal="left" vertical="center" wrapText="1"/>
    </xf>
    <xf numFmtId="0" fontId="12" fillId="2" borderId="24" xfId="7" applyFont="1" applyFill="1" applyBorder="1" applyAlignment="1">
      <alignment horizontal="left" vertical="center" wrapText="1"/>
    </xf>
    <xf numFmtId="0" fontId="12" fillId="2" borderId="27" xfId="7" applyFont="1" applyFill="1" applyBorder="1" applyAlignment="1">
      <alignment horizontal="left" vertical="center" wrapText="1"/>
    </xf>
    <xf numFmtId="0" fontId="12" fillId="2" borderId="33" xfId="7" applyFont="1" applyFill="1" applyBorder="1" applyAlignment="1">
      <alignment horizontal="left" vertical="center" wrapText="1"/>
    </xf>
    <xf numFmtId="0" fontId="10" fillId="2" borderId="34" xfId="7" applyFont="1" applyFill="1" applyBorder="1" applyAlignment="1">
      <alignment vertical="center" wrapText="1"/>
    </xf>
    <xf numFmtId="165" fontId="10" fillId="2" borderId="34" xfId="7" applyNumberFormat="1" applyFont="1" applyFill="1" applyBorder="1" applyAlignment="1">
      <alignment horizontal="center" vertical="center"/>
    </xf>
    <xf numFmtId="3" fontId="10" fillId="2" borderId="34" xfId="7" applyNumberFormat="1" applyFont="1" applyFill="1" applyBorder="1" applyAlignment="1">
      <alignment horizontal="center" vertical="center"/>
    </xf>
    <xf numFmtId="3" fontId="10" fillId="2" borderId="35" xfId="1" applyNumberFormat="1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vertical="center" wrapText="1"/>
    </xf>
    <xf numFmtId="0" fontId="10" fillId="2" borderId="0" xfId="7" applyFont="1" applyFill="1" applyBorder="1" applyAlignment="1">
      <alignment vertical="center" wrapText="1"/>
    </xf>
    <xf numFmtId="165" fontId="10" fillId="2" borderId="0" xfId="7" applyNumberFormat="1" applyFont="1" applyFill="1" applyBorder="1" applyAlignment="1">
      <alignment horizontal="center" vertical="center"/>
    </xf>
    <xf numFmtId="3" fontId="10" fillId="2" borderId="0" xfId="7" applyNumberFormat="1" applyFont="1" applyFill="1" applyBorder="1" applyAlignment="1">
      <alignment horizontal="center" vertical="center"/>
    </xf>
    <xf numFmtId="3" fontId="15" fillId="2" borderId="0" xfId="2" applyNumberFormat="1" applyFont="1" applyFill="1" applyBorder="1" applyAlignment="1" applyProtection="1">
      <alignment horizontal="center" vertical="center"/>
    </xf>
    <xf numFmtId="0" fontId="13" fillId="2" borderId="0" xfId="7" applyFont="1" applyFill="1" applyBorder="1" applyAlignment="1">
      <alignment vertical="center"/>
    </xf>
    <xf numFmtId="0" fontId="13" fillId="2" borderId="21" xfId="7" applyFont="1" applyFill="1" applyBorder="1" applyAlignment="1">
      <alignment horizontal="left" vertical="center" wrapText="1"/>
    </xf>
    <xf numFmtId="3" fontId="10" fillId="2" borderId="23" xfId="7" applyNumberFormat="1" applyFont="1" applyFill="1" applyBorder="1" applyAlignment="1">
      <alignment horizontal="center" vertical="center" wrapText="1"/>
    </xf>
    <xf numFmtId="0" fontId="13" fillId="2" borderId="24" xfId="7" applyFont="1" applyFill="1" applyBorder="1" applyAlignment="1">
      <alignment horizontal="left" vertical="center" wrapText="1"/>
    </xf>
    <xf numFmtId="3" fontId="10" fillId="2" borderId="26" xfId="7" applyNumberFormat="1" applyFont="1" applyFill="1" applyBorder="1" applyAlignment="1">
      <alignment horizontal="center" vertical="center" wrapText="1"/>
    </xf>
    <xf numFmtId="0" fontId="13" fillId="2" borderId="27" xfId="7" applyFont="1" applyFill="1" applyBorder="1" applyAlignment="1">
      <alignment horizontal="left" vertical="center" wrapText="1"/>
    </xf>
    <xf numFmtId="3" fontId="10" fillId="2" borderId="29" xfId="7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6" borderId="0" xfId="1" applyFont="1" applyFill="1" applyBorder="1" applyAlignment="1">
      <alignment horizontal="center"/>
    </xf>
    <xf numFmtId="165" fontId="2" fillId="2" borderId="0" xfId="1" applyNumberFormat="1" applyFont="1" applyFill="1"/>
    <xf numFmtId="0" fontId="13" fillId="2" borderId="52" xfId="7" applyFont="1" applyFill="1" applyBorder="1" applyAlignment="1">
      <alignment horizontal="left" vertical="center"/>
    </xf>
    <xf numFmtId="0" fontId="10" fillId="0" borderId="53" xfId="7" applyFont="1" applyBorder="1" applyAlignment="1">
      <alignment vertical="center" wrapText="1"/>
    </xf>
    <xf numFmtId="0" fontId="13" fillId="2" borderId="0" xfId="7" applyFont="1" applyFill="1" applyBorder="1" applyAlignment="1">
      <alignment horizontal="left" vertical="center" wrapText="1"/>
    </xf>
    <xf numFmtId="165" fontId="10" fillId="2" borderId="0" xfId="7" applyNumberFormat="1" applyFont="1" applyFill="1" applyBorder="1" applyAlignment="1">
      <alignment horizontal="center" vertical="center" wrapText="1"/>
    </xf>
    <xf numFmtId="3" fontId="10" fillId="2" borderId="0" xfId="7" applyNumberFormat="1" applyFont="1" applyFill="1" applyBorder="1" applyAlignment="1">
      <alignment horizontal="center" vertical="center" wrapText="1"/>
    </xf>
    <xf numFmtId="0" fontId="10" fillId="0" borderId="0" xfId="7" applyFont="1" applyBorder="1" applyAlignment="1">
      <alignment vertical="center" wrapText="1"/>
    </xf>
    <xf numFmtId="0" fontId="13" fillId="5" borderId="55" xfId="7" applyFont="1" applyFill="1" applyBorder="1" applyAlignment="1">
      <alignment horizontal="center" vertical="center"/>
    </xf>
    <xf numFmtId="0" fontId="13" fillId="5" borderId="56" xfId="7" applyFont="1" applyFill="1" applyBorder="1" applyAlignment="1">
      <alignment horizontal="center" vertical="center"/>
    </xf>
    <xf numFmtId="0" fontId="13" fillId="5" borderId="56" xfId="7" applyFont="1" applyFill="1" applyBorder="1" applyAlignment="1">
      <alignment horizontal="center" vertical="center" wrapText="1"/>
    </xf>
    <xf numFmtId="0" fontId="13" fillId="5" borderId="57" xfId="7" applyFont="1" applyFill="1" applyBorder="1" applyAlignment="1">
      <alignment horizontal="center" vertical="center" wrapText="1"/>
    </xf>
    <xf numFmtId="165" fontId="10" fillId="2" borderId="59" xfId="7" applyNumberFormat="1" applyFont="1" applyFill="1" applyBorder="1" applyAlignment="1">
      <alignment horizontal="center" vertical="center" wrapText="1"/>
    </xf>
    <xf numFmtId="0" fontId="2" fillId="0" borderId="0" xfId="1" applyFont="1"/>
    <xf numFmtId="0" fontId="13" fillId="5" borderId="72" xfId="1" applyFont="1" applyFill="1" applyBorder="1" applyAlignment="1">
      <alignment horizontal="center" vertical="center"/>
    </xf>
    <xf numFmtId="0" fontId="13" fillId="5" borderId="8" xfId="1" applyFont="1" applyFill="1" applyBorder="1" applyAlignment="1">
      <alignment horizontal="center" vertical="center"/>
    </xf>
    <xf numFmtId="0" fontId="13" fillId="5" borderId="73" xfId="1" applyFont="1" applyFill="1" applyBorder="1" applyAlignment="1">
      <alignment horizontal="center" vertical="center"/>
    </xf>
    <xf numFmtId="165" fontId="2" fillId="6" borderId="0" xfId="1" applyNumberFormat="1" applyFont="1" applyFill="1" applyBorder="1" applyAlignment="1">
      <alignment horizontal="center" vertical="center" wrapText="1"/>
    </xf>
    <xf numFmtId="0" fontId="2" fillId="6" borderId="0" xfId="1" applyFont="1" applyFill="1" applyBorder="1"/>
    <xf numFmtId="0" fontId="13" fillId="0" borderId="74" xfId="1" applyFont="1" applyBorder="1" applyAlignment="1">
      <alignment vertical="center" wrapText="1"/>
    </xf>
    <xf numFmtId="3" fontId="2" fillId="6" borderId="75" xfId="1" applyNumberFormat="1" applyFont="1" applyFill="1" applyBorder="1" applyAlignment="1">
      <alignment horizontal="center" vertical="center" wrapText="1"/>
    </xf>
    <xf numFmtId="165" fontId="2" fillId="6" borderId="76" xfId="1" applyNumberFormat="1" applyFont="1" applyFill="1" applyBorder="1" applyAlignment="1">
      <alignment horizontal="center" vertical="center" wrapText="1"/>
    </xf>
    <xf numFmtId="0" fontId="13" fillId="0" borderId="61" xfId="1" applyFont="1" applyBorder="1" applyAlignment="1">
      <alignment vertical="center" wrapText="1"/>
    </xf>
    <xf numFmtId="3" fontId="2" fillId="6" borderId="62" xfId="1" applyNumberFormat="1" applyFont="1" applyFill="1" applyBorder="1" applyAlignment="1">
      <alignment horizontal="center" vertical="center" wrapText="1"/>
    </xf>
    <xf numFmtId="165" fontId="2" fillId="6" borderId="63" xfId="1" applyNumberFormat="1" applyFont="1" applyFill="1" applyBorder="1" applyAlignment="1">
      <alignment horizontal="center" vertical="center" wrapText="1"/>
    </xf>
    <xf numFmtId="0" fontId="13" fillId="0" borderId="52" xfId="1" applyFont="1" applyBorder="1" applyAlignment="1">
      <alignment vertical="center" wrapText="1"/>
    </xf>
    <xf numFmtId="3" fontId="2" fillId="6" borderId="53" xfId="1" applyNumberFormat="1" applyFont="1" applyFill="1" applyBorder="1" applyAlignment="1">
      <alignment horizontal="center" vertical="center" wrapText="1"/>
    </xf>
    <xf numFmtId="165" fontId="2" fillId="6" borderId="54" xfId="1" applyNumberFormat="1" applyFont="1" applyFill="1" applyBorder="1" applyAlignment="1">
      <alignment horizontal="center" vertical="center" wrapText="1"/>
    </xf>
    <xf numFmtId="3" fontId="2" fillId="6" borderId="0" xfId="1" applyNumberFormat="1" applyFont="1" applyFill="1" applyBorder="1" applyAlignment="1">
      <alignment horizontal="center" vertical="center" wrapText="1"/>
    </xf>
    <xf numFmtId="0" fontId="2" fillId="6" borderId="70" xfId="1" applyFont="1" applyFill="1" applyBorder="1" applyAlignment="1">
      <alignment horizontal="center"/>
    </xf>
    <xf numFmtId="0" fontId="2" fillId="6" borderId="71" xfId="1" applyFont="1" applyFill="1" applyBorder="1" applyAlignment="1">
      <alignment horizontal="center"/>
    </xf>
    <xf numFmtId="0" fontId="2" fillId="6" borderId="77" xfId="1" applyFont="1" applyFill="1" applyBorder="1" applyAlignment="1">
      <alignment horizontal="center"/>
    </xf>
    <xf numFmtId="0" fontId="2" fillId="6" borderId="72" xfId="1" applyFont="1" applyFill="1" applyBorder="1" applyAlignment="1">
      <alignment horizontal="center"/>
    </xf>
    <xf numFmtId="0" fontId="2" fillId="6" borderId="8" xfId="1" applyFont="1" applyFill="1" applyBorder="1" applyAlignment="1">
      <alignment horizontal="center"/>
    </xf>
    <xf numFmtId="0" fontId="2" fillId="6" borderId="73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0" fontId="2" fillId="6" borderId="78" xfId="1" applyFont="1" applyFill="1" applyBorder="1" applyAlignment="1">
      <alignment horizontal="center"/>
    </xf>
    <xf numFmtId="0" fontId="2" fillId="6" borderId="79" xfId="1" applyFont="1" applyFill="1" applyBorder="1" applyAlignment="1">
      <alignment horizontal="center"/>
    </xf>
    <xf numFmtId="0" fontId="2" fillId="6" borderId="80" xfId="1" applyFont="1" applyFill="1" applyBorder="1" applyAlignment="1">
      <alignment horizontal="center"/>
    </xf>
    <xf numFmtId="3" fontId="2" fillId="2" borderId="0" xfId="1" applyNumberFormat="1" applyFont="1" applyFill="1" applyBorder="1" applyAlignment="1">
      <alignment horizontal="center"/>
    </xf>
    <xf numFmtId="9" fontId="2" fillId="6" borderId="77" xfId="1" applyNumberFormat="1" applyFont="1" applyFill="1" applyBorder="1" applyAlignment="1">
      <alignment horizontal="center" vertical="center"/>
    </xf>
    <xf numFmtId="9" fontId="2" fillId="6" borderId="73" xfId="1" applyNumberFormat="1" applyFont="1" applyFill="1" applyBorder="1" applyAlignment="1">
      <alignment horizontal="center" vertical="center"/>
    </xf>
    <xf numFmtId="0" fontId="2" fillId="2" borderId="72" xfId="1" applyFont="1" applyFill="1" applyBorder="1" applyAlignment="1">
      <alignment horizontal="left" vertical="center" wrapText="1"/>
    </xf>
    <xf numFmtId="9" fontId="2" fillId="2" borderId="73" xfId="1" applyNumberFormat="1" applyFont="1" applyFill="1" applyBorder="1" applyAlignment="1">
      <alignment horizontal="center" vertical="center"/>
    </xf>
    <xf numFmtId="9" fontId="2" fillId="2" borderId="73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2" borderId="78" xfId="1" applyFont="1" applyFill="1" applyBorder="1" applyAlignment="1">
      <alignment horizontal="left" vertical="center" wrapText="1"/>
    </xf>
    <xf numFmtId="9" fontId="2" fillId="2" borderId="80" xfId="1" applyNumberFormat="1" applyFont="1" applyFill="1" applyBorder="1" applyAlignment="1">
      <alignment horizontal="center" vertical="center" wrapText="1"/>
    </xf>
    <xf numFmtId="0" fontId="17" fillId="2" borderId="0" xfId="7" applyFont="1" applyFill="1" applyBorder="1" applyAlignment="1"/>
    <xf numFmtId="0" fontId="2" fillId="2" borderId="0" xfId="1" applyFont="1" applyFill="1" applyBorder="1" applyAlignment="1">
      <alignment horizontal="lef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/>
    <xf numFmtId="0" fontId="19" fillId="6" borderId="0" xfId="0" applyFont="1" applyFill="1" applyBorder="1"/>
    <xf numFmtId="0" fontId="20" fillId="0" borderId="0" xfId="0" applyFont="1" applyAlignment="1">
      <alignment horizontal="center" wrapText="1"/>
    </xf>
    <xf numFmtId="0" fontId="21" fillId="6" borderId="0" xfId="0" applyFont="1" applyFill="1" applyBorder="1"/>
    <xf numFmtId="0" fontId="14" fillId="5" borderId="89" xfId="0" applyFont="1" applyFill="1" applyBorder="1" applyAlignment="1">
      <alignment horizontal="center" vertical="center" wrapText="1"/>
    </xf>
    <xf numFmtId="0" fontId="14" fillId="5" borderId="94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left" vertical="center" wrapText="1"/>
    </xf>
    <xf numFmtId="0" fontId="19" fillId="2" borderId="49" xfId="0" applyFont="1" applyFill="1" applyBorder="1" applyAlignment="1">
      <alignment horizontal="left" vertical="center"/>
    </xf>
    <xf numFmtId="165" fontId="19" fillId="2" borderId="49" xfId="0" applyNumberFormat="1" applyFont="1" applyFill="1" applyBorder="1" applyAlignment="1">
      <alignment horizontal="center" vertical="center" wrapText="1"/>
    </xf>
    <xf numFmtId="3" fontId="19" fillId="2" borderId="50" xfId="0" applyNumberFormat="1" applyFont="1" applyFill="1" applyBorder="1" applyAlignment="1">
      <alignment horizontal="center" vertical="center"/>
    </xf>
    <xf numFmtId="165" fontId="19" fillId="2" borderId="48" xfId="0" applyNumberFormat="1" applyFont="1" applyFill="1" applyBorder="1" applyAlignment="1">
      <alignment horizontal="center" vertical="center" wrapText="1"/>
    </xf>
    <xf numFmtId="165" fontId="19" fillId="2" borderId="50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horizontal="left" vertical="center"/>
    </xf>
    <xf numFmtId="165" fontId="19" fillId="2" borderId="25" xfId="0" applyNumberFormat="1" applyFont="1" applyFill="1" applyBorder="1" applyAlignment="1">
      <alignment horizontal="center" vertical="center" wrapText="1"/>
    </xf>
    <xf numFmtId="3" fontId="19" fillId="2" borderId="26" xfId="0" applyNumberFormat="1" applyFont="1" applyFill="1" applyBorder="1" applyAlignment="1">
      <alignment horizontal="center" vertical="center"/>
    </xf>
    <xf numFmtId="165" fontId="19" fillId="2" borderId="24" xfId="0" applyNumberFormat="1" applyFont="1" applyFill="1" applyBorder="1" applyAlignment="1">
      <alignment horizontal="center" vertical="center" wrapText="1"/>
    </xf>
    <xf numFmtId="165" fontId="19" fillId="2" borderId="26" xfId="0" applyNumberFormat="1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14" fillId="6" borderId="27" xfId="0" applyFont="1" applyFill="1" applyBorder="1" applyAlignment="1">
      <alignment vertical="center" wrapText="1"/>
    </xf>
    <xf numFmtId="0" fontId="19" fillId="6" borderId="28" xfId="0" applyFont="1" applyFill="1" applyBorder="1" applyAlignment="1">
      <alignment horizontal="left" vertical="center" wrapText="1"/>
    </xf>
    <xf numFmtId="3" fontId="19" fillId="2" borderId="29" xfId="0" applyNumberFormat="1" applyFont="1" applyFill="1" applyBorder="1" applyAlignment="1">
      <alignment horizontal="center" vertical="center"/>
    </xf>
    <xf numFmtId="165" fontId="19" fillId="2" borderId="27" xfId="0" applyNumberFormat="1" applyFont="1" applyFill="1" applyBorder="1" applyAlignment="1">
      <alignment horizontal="center" vertical="center" wrapText="1"/>
    </xf>
    <xf numFmtId="0" fontId="14" fillId="5" borderId="97" xfId="0" applyFont="1" applyFill="1" applyBorder="1" applyAlignment="1">
      <alignment horizontal="center" vertical="center"/>
    </xf>
    <xf numFmtId="165" fontId="19" fillId="2" borderId="35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9" fillId="2" borderId="28" xfId="0" applyFont="1" applyFill="1" applyBorder="1" applyAlignment="1">
      <alignment horizontal="left" vertical="center"/>
    </xf>
    <xf numFmtId="165" fontId="19" fillId="2" borderId="28" xfId="0" applyNumberFormat="1" applyFont="1" applyFill="1" applyBorder="1" applyAlignment="1">
      <alignment horizontal="center" vertical="center" wrapText="1"/>
    </xf>
    <xf numFmtId="165" fontId="19" fillId="2" borderId="29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left" vertical="center" wrapText="1"/>
    </xf>
    <xf numFmtId="165" fontId="19" fillId="6" borderId="0" xfId="0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Border="1" applyAlignment="1">
      <alignment horizontal="center" vertical="center" wrapText="1"/>
    </xf>
    <xf numFmtId="165" fontId="19" fillId="6" borderId="0" xfId="0" quotePrefix="1" applyNumberFormat="1" applyFont="1" applyFill="1" applyBorder="1" applyAlignment="1">
      <alignment horizontal="center" vertical="center"/>
    </xf>
    <xf numFmtId="3" fontId="23" fillId="2" borderId="0" xfId="2" applyNumberFormat="1" applyFont="1" applyFill="1" applyBorder="1" applyAlignment="1" applyProtection="1">
      <alignment horizontal="center" vertical="center"/>
    </xf>
    <xf numFmtId="0" fontId="14" fillId="5" borderId="98" xfId="0" applyFont="1" applyFill="1" applyBorder="1" applyAlignment="1">
      <alignment horizontal="center" vertical="center"/>
    </xf>
    <xf numFmtId="0" fontId="14" fillId="5" borderId="99" xfId="0" applyFont="1" applyFill="1" applyBorder="1" applyAlignment="1">
      <alignment horizontal="center" vertical="center"/>
    </xf>
    <xf numFmtId="0" fontId="14" fillId="5" borderId="102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left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4" fillId="2" borderId="103" xfId="0" applyFont="1" applyFill="1" applyBorder="1" applyAlignment="1">
      <alignment horizontal="center" vertical="center" wrapText="1"/>
    </xf>
    <xf numFmtId="0" fontId="14" fillId="2" borderId="0" xfId="0" quotePrefix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14" fillId="5" borderId="11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0" xfId="0" applyFont="1" applyFill="1" applyAlignment="1"/>
    <xf numFmtId="0" fontId="19" fillId="0" borderId="0" xfId="0" applyFont="1"/>
    <xf numFmtId="0" fontId="14" fillId="5" borderId="115" xfId="0" applyFont="1" applyFill="1" applyBorder="1" applyAlignment="1">
      <alignment horizontal="center" vertical="center" wrapText="1"/>
    </xf>
    <xf numFmtId="0" fontId="14" fillId="5" borderId="116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left" vertical="center" wrapText="1"/>
    </xf>
    <xf numFmtId="0" fontId="19" fillId="2" borderId="68" xfId="0" applyFont="1" applyFill="1" applyBorder="1" applyAlignment="1">
      <alignment horizontal="left" vertical="center"/>
    </xf>
    <xf numFmtId="165" fontId="19" fillId="2" borderId="68" xfId="0" applyNumberFormat="1" applyFont="1" applyFill="1" applyBorder="1" applyAlignment="1">
      <alignment horizontal="center" vertical="center" wrapText="1"/>
    </xf>
    <xf numFmtId="3" fontId="19" fillId="2" borderId="69" xfId="0" applyNumberFormat="1" applyFont="1" applyFill="1" applyBorder="1" applyAlignment="1">
      <alignment horizontal="center" vertical="center"/>
    </xf>
    <xf numFmtId="165" fontId="19" fillId="2" borderId="117" xfId="0" applyNumberFormat="1" applyFont="1" applyFill="1" applyBorder="1" applyAlignment="1">
      <alignment horizontal="center" vertical="center" wrapText="1"/>
    </xf>
    <xf numFmtId="165" fontId="19" fillId="2" borderId="118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/>
    </xf>
    <xf numFmtId="0" fontId="14" fillId="5" borderId="65" xfId="0" applyFont="1" applyFill="1" applyBorder="1" applyAlignment="1">
      <alignment horizontal="center" vertical="center"/>
    </xf>
    <xf numFmtId="0" fontId="14" fillId="5" borderId="65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9" fillId="6" borderId="22" xfId="0" applyFont="1" applyFill="1" applyBorder="1" applyAlignment="1">
      <alignment vertical="center" wrapText="1"/>
    </xf>
    <xf numFmtId="165" fontId="19" fillId="6" borderId="22" xfId="0" applyNumberFormat="1" applyFont="1" applyFill="1" applyBorder="1" applyAlignment="1">
      <alignment vertical="center" wrapText="1"/>
    </xf>
    <xf numFmtId="3" fontId="19" fillId="6" borderId="22" xfId="0" applyNumberFormat="1" applyFont="1" applyFill="1" applyBorder="1" applyAlignment="1">
      <alignment horizontal="center" vertical="center" wrapText="1"/>
    </xf>
    <xf numFmtId="165" fontId="25" fillId="6" borderId="23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14" fillId="0" borderId="24" xfId="0" applyFont="1" applyBorder="1" applyAlignment="1">
      <alignment vertical="center" wrapText="1"/>
    </xf>
    <xf numFmtId="0" fontId="19" fillId="6" borderId="25" xfId="0" applyFont="1" applyFill="1" applyBorder="1" applyAlignment="1">
      <alignment vertical="center" wrapText="1"/>
    </xf>
    <xf numFmtId="165" fontId="19" fillId="6" borderId="25" xfId="0" applyNumberFormat="1" applyFont="1" applyFill="1" applyBorder="1" applyAlignment="1">
      <alignment vertical="center" wrapText="1"/>
    </xf>
    <xf numFmtId="3" fontId="19" fillId="6" borderId="25" xfId="0" applyNumberFormat="1" applyFont="1" applyFill="1" applyBorder="1" applyAlignment="1">
      <alignment horizontal="center" vertical="center" wrapText="1"/>
    </xf>
    <xf numFmtId="165" fontId="25" fillId="6" borderId="26" xfId="0" applyNumberFormat="1" applyFont="1" applyFill="1" applyBorder="1" applyAlignment="1">
      <alignment horizontal="center" vertical="center" wrapText="1"/>
    </xf>
    <xf numFmtId="165" fontId="24" fillId="2" borderId="26" xfId="0" applyNumberFormat="1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24" fillId="2" borderId="28" xfId="0" applyFont="1" applyFill="1" applyBorder="1" applyAlignment="1">
      <alignment vertical="center" wrapText="1"/>
    </xf>
    <xf numFmtId="165" fontId="19" fillId="6" borderId="28" xfId="0" applyNumberFormat="1" applyFont="1" applyFill="1" applyBorder="1" applyAlignment="1">
      <alignment vertical="center" wrapText="1"/>
    </xf>
    <xf numFmtId="3" fontId="19" fillId="6" borderId="28" xfId="0" applyNumberFormat="1" applyFont="1" applyFill="1" applyBorder="1" applyAlignment="1">
      <alignment horizontal="center" vertical="center" wrapText="1"/>
    </xf>
    <xf numFmtId="165" fontId="24" fillId="2" borderId="2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4" fillId="0" borderId="0" xfId="0" applyFont="1" applyBorder="1" applyAlignment="1">
      <alignment vertical="center" wrapText="1"/>
    </xf>
    <xf numFmtId="0" fontId="19" fillId="6" borderId="0" xfId="0" applyFont="1" applyFill="1" applyBorder="1" applyAlignment="1">
      <alignment vertical="center" wrapText="1"/>
    </xf>
    <xf numFmtId="165" fontId="19" fillId="6" borderId="0" xfId="0" applyNumberFormat="1" applyFont="1" applyFill="1" applyBorder="1" applyAlignment="1">
      <alignment vertical="center" wrapText="1"/>
    </xf>
    <xf numFmtId="3" fontId="19" fillId="6" borderId="0" xfId="0" applyNumberFormat="1" applyFont="1" applyFill="1" applyBorder="1" applyAlignment="1">
      <alignment horizontal="center" vertical="center" wrapText="1"/>
    </xf>
    <xf numFmtId="165" fontId="25" fillId="6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/>
    </xf>
    <xf numFmtId="0" fontId="19" fillId="2" borderId="0" xfId="0" applyFont="1" applyFill="1"/>
    <xf numFmtId="0" fontId="14" fillId="5" borderId="70" xfId="0" applyFont="1" applyFill="1" applyBorder="1" applyAlignment="1">
      <alignment horizontal="center" vertical="center"/>
    </xf>
    <xf numFmtId="0" fontId="14" fillId="5" borderId="71" xfId="0" applyFont="1" applyFill="1" applyBorder="1" applyAlignment="1">
      <alignment horizontal="center" vertical="center"/>
    </xf>
    <xf numFmtId="0" fontId="14" fillId="5" borderId="7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117" xfId="0" applyFont="1" applyBorder="1" applyAlignment="1">
      <alignment vertical="center" wrapText="1"/>
    </xf>
    <xf numFmtId="3" fontId="19" fillId="6" borderId="104" xfId="0" applyNumberFormat="1" applyFont="1" applyFill="1" applyBorder="1" applyAlignment="1">
      <alignment horizontal="center" vertical="center" wrapText="1"/>
    </xf>
    <xf numFmtId="165" fontId="19" fillId="6" borderId="118" xfId="0" applyNumberFormat="1" applyFont="1" applyFill="1" applyBorder="1" applyAlignment="1">
      <alignment horizontal="center" vertical="center" wrapText="1"/>
    </xf>
    <xf numFmtId="0" fontId="19" fillId="6" borderId="70" xfId="0" applyFont="1" applyFill="1" applyBorder="1" applyAlignment="1">
      <alignment horizontal="center"/>
    </xf>
    <xf numFmtId="0" fontId="19" fillId="6" borderId="71" xfId="0" applyFont="1" applyFill="1" applyBorder="1" applyAlignment="1">
      <alignment horizontal="center"/>
    </xf>
    <xf numFmtId="0" fontId="19" fillId="6" borderId="77" xfId="0" applyFont="1" applyFill="1" applyBorder="1" applyAlignment="1">
      <alignment horizontal="center"/>
    </xf>
    <xf numFmtId="0" fontId="19" fillId="6" borderId="72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19" fillId="6" borderId="73" xfId="0" applyFont="1" applyFill="1" applyBorder="1" applyAlignment="1">
      <alignment horizontal="center"/>
    </xf>
    <xf numFmtId="0" fontId="19" fillId="6" borderId="0" xfId="0" applyFont="1" applyFill="1" applyBorder="1" applyAlignment="1">
      <alignment horizontal="center"/>
    </xf>
    <xf numFmtId="0" fontId="19" fillId="6" borderId="78" xfId="0" applyFont="1" applyFill="1" applyBorder="1" applyAlignment="1">
      <alignment horizontal="center"/>
    </xf>
    <xf numFmtId="0" fontId="19" fillId="6" borderId="79" xfId="0" applyFont="1" applyFill="1" applyBorder="1" applyAlignment="1">
      <alignment horizontal="center"/>
    </xf>
    <xf numFmtId="0" fontId="19" fillId="6" borderId="8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 wrapText="1"/>
    </xf>
    <xf numFmtId="9" fontId="2" fillId="2" borderId="0" xfId="1" applyNumberFormat="1" applyFont="1" applyFill="1" applyBorder="1" applyAlignment="1">
      <alignment horizontal="center" wrapText="1"/>
    </xf>
    <xf numFmtId="0" fontId="14" fillId="5" borderId="78" xfId="0" applyFont="1" applyFill="1" applyBorder="1" applyAlignment="1">
      <alignment horizontal="center" vertical="center" wrapText="1"/>
    </xf>
    <xf numFmtId="0" fontId="14" fillId="5" borderId="8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center" wrapText="1"/>
    </xf>
    <xf numFmtId="0" fontId="19" fillId="2" borderId="22" xfId="0" applyFont="1" applyFill="1" applyBorder="1" applyAlignment="1">
      <alignment horizontal="left" vertical="center"/>
    </xf>
    <xf numFmtId="165" fontId="19" fillId="2" borderId="22" xfId="0" applyNumberFormat="1" applyFont="1" applyFill="1" applyBorder="1" applyAlignment="1">
      <alignment horizontal="center" vertical="center" wrapText="1"/>
    </xf>
    <xf numFmtId="3" fontId="19" fillId="2" borderId="123" xfId="0" applyNumberFormat="1" applyFont="1" applyFill="1" applyBorder="1" applyAlignment="1">
      <alignment horizontal="center" vertical="center"/>
    </xf>
    <xf numFmtId="165" fontId="19" fillId="2" borderId="21" xfId="0" applyNumberFormat="1" applyFont="1" applyFill="1" applyBorder="1" applyAlignment="1">
      <alignment horizontal="center" vertical="center" wrapText="1"/>
    </xf>
    <xf numFmtId="3" fontId="19" fillId="2" borderId="23" xfId="0" applyNumberFormat="1" applyFont="1" applyFill="1" applyBorder="1" applyAlignment="1">
      <alignment horizontal="center" vertical="center"/>
    </xf>
    <xf numFmtId="3" fontId="19" fillId="2" borderId="124" xfId="0" applyNumberFormat="1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left" vertical="center"/>
    </xf>
    <xf numFmtId="3" fontId="19" fillId="2" borderId="47" xfId="0" applyNumberFormat="1" applyFont="1" applyFill="1" applyBorder="1" applyAlignment="1">
      <alignment horizontal="center" vertical="center"/>
    </xf>
    <xf numFmtId="3" fontId="19" fillId="2" borderId="125" xfId="0" applyNumberFormat="1" applyFont="1" applyFill="1" applyBorder="1" applyAlignment="1">
      <alignment horizontal="center" vertical="center"/>
    </xf>
    <xf numFmtId="165" fontId="19" fillId="2" borderId="46" xfId="0" applyNumberFormat="1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/>
    </xf>
    <xf numFmtId="165" fontId="19" fillId="2" borderId="47" xfId="0" applyNumberFormat="1" applyFont="1" applyFill="1" applyBorder="1" applyAlignment="1">
      <alignment horizontal="center" vertical="center" wrapText="1"/>
    </xf>
    <xf numFmtId="0" fontId="14" fillId="5" borderId="7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vertical="center"/>
    </xf>
    <xf numFmtId="0" fontId="14" fillId="5" borderId="71" xfId="0" applyFont="1" applyFill="1" applyBorder="1" applyAlignment="1">
      <alignment horizontal="center" vertical="center" wrapText="1"/>
    </xf>
    <xf numFmtId="0" fontId="14" fillId="5" borderId="77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vertical="center" wrapText="1"/>
    </xf>
    <xf numFmtId="0" fontId="19" fillId="6" borderId="49" xfId="0" applyFont="1" applyFill="1" applyBorder="1" applyAlignment="1">
      <alignment vertical="center" wrapText="1"/>
    </xf>
    <xf numFmtId="165" fontId="19" fillId="6" borderId="49" xfId="0" applyNumberFormat="1" applyFont="1" applyFill="1" applyBorder="1" applyAlignment="1">
      <alignment vertical="center" wrapText="1"/>
    </xf>
    <xf numFmtId="3" fontId="19" fillId="6" borderId="49" xfId="0" applyNumberFormat="1" applyFont="1" applyFill="1" applyBorder="1" applyAlignment="1">
      <alignment horizontal="center" vertical="center" wrapText="1"/>
    </xf>
    <xf numFmtId="165" fontId="25" fillId="6" borderId="50" xfId="0" applyNumberFormat="1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165" fontId="25" fillId="6" borderId="29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9" fillId="6" borderId="132" xfId="0" applyFont="1" applyFill="1" applyBorder="1" applyAlignment="1">
      <alignment horizontal="center"/>
    </xf>
    <xf numFmtId="0" fontId="19" fillId="6" borderId="133" xfId="0" applyFont="1" applyFill="1" applyBorder="1" applyAlignment="1">
      <alignment horizontal="center"/>
    </xf>
    <xf numFmtId="0" fontId="19" fillId="6" borderId="134" xfId="0" applyFont="1" applyFill="1" applyBorder="1" applyAlignment="1">
      <alignment horizontal="center"/>
    </xf>
    <xf numFmtId="0" fontId="14" fillId="0" borderId="52" xfId="0" applyFont="1" applyBorder="1" applyAlignment="1">
      <alignment vertical="center" wrapText="1"/>
    </xf>
    <xf numFmtId="3" fontId="19" fillId="6" borderId="53" xfId="0" applyNumberFormat="1" applyFont="1" applyFill="1" applyBorder="1" applyAlignment="1">
      <alignment horizontal="center" vertical="center" wrapText="1"/>
    </xf>
    <xf numFmtId="165" fontId="19" fillId="2" borderId="54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/>
    <xf numFmtId="0" fontId="26" fillId="6" borderId="0" xfId="0" applyFont="1" applyFill="1" applyBorder="1"/>
    <xf numFmtId="165" fontId="25" fillId="2" borderId="26" xfId="0" applyNumberFormat="1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vertical="center" wrapText="1"/>
    </xf>
    <xf numFmtId="165" fontId="19" fillId="6" borderId="35" xfId="0" applyNumberFormat="1" applyFont="1" applyFill="1" applyBorder="1" applyAlignment="1">
      <alignment horizontal="center" vertical="center" wrapText="1"/>
    </xf>
    <xf numFmtId="0" fontId="14" fillId="5" borderId="132" xfId="0" applyFont="1" applyFill="1" applyBorder="1" applyAlignment="1">
      <alignment horizontal="center" vertical="center"/>
    </xf>
    <xf numFmtId="0" fontId="14" fillId="5" borderId="133" xfId="0" applyFont="1" applyFill="1" applyBorder="1" applyAlignment="1">
      <alignment horizontal="center" vertical="center"/>
    </xf>
    <xf numFmtId="3" fontId="19" fillId="6" borderId="28" xfId="0" applyNumberFormat="1" applyFont="1" applyFill="1" applyBorder="1" applyAlignment="1">
      <alignment horizontal="center" vertical="center" wrapText="1"/>
    </xf>
    <xf numFmtId="0" fontId="2" fillId="7" borderId="0" xfId="1" applyFont="1" applyFill="1"/>
    <xf numFmtId="0" fontId="2" fillId="7" borderId="0" xfId="1" applyFont="1" applyFill="1" applyAlignment="1">
      <alignment horizontal="left"/>
    </xf>
    <xf numFmtId="0" fontId="2" fillId="7" borderId="0" xfId="1" applyFont="1" applyFill="1" applyBorder="1"/>
    <xf numFmtId="0" fontId="10" fillId="7" borderId="0" xfId="7" applyFont="1" applyFill="1"/>
    <xf numFmtId="0" fontId="2" fillId="8" borderId="0" xfId="1" applyFont="1" applyFill="1"/>
    <xf numFmtId="0" fontId="2" fillId="8" borderId="0" xfId="1" applyFont="1" applyFill="1" applyAlignment="1">
      <alignment horizontal="left"/>
    </xf>
    <xf numFmtId="0" fontId="2" fillId="8" borderId="0" xfId="1" applyFont="1" applyFill="1" applyBorder="1"/>
    <xf numFmtId="0" fontId="10" fillId="8" borderId="0" xfId="7" applyFont="1" applyFill="1"/>
    <xf numFmtId="165" fontId="19" fillId="8" borderId="0" xfId="0" applyNumberFormat="1" applyFont="1" applyFill="1" applyBorder="1" applyAlignment="1">
      <alignment horizontal="center" vertical="center" wrapText="1"/>
    </xf>
    <xf numFmtId="0" fontId="19" fillId="8" borderId="0" xfId="0" applyFont="1" applyFill="1" applyBorder="1"/>
    <xf numFmtId="165" fontId="19" fillId="7" borderId="0" xfId="0" applyNumberFormat="1" applyFont="1" applyFill="1" applyBorder="1" applyAlignment="1">
      <alignment horizontal="center" vertical="center" wrapText="1"/>
    </xf>
    <xf numFmtId="3" fontId="19" fillId="7" borderId="0" xfId="0" applyNumberFormat="1" applyFont="1" applyFill="1" applyBorder="1" applyAlignment="1">
      <alignment horizontal="center" vertical="center"/>
    </xf>
    <xf numFmtId="0" fontId="19" fillId="7" borderId="0" xfId="0" applyFont="1" applyFill="1" applyBorder="1"/>
    <xf numFmtId="0" fontId="13" fillId="2" borderId="58" xfId="7" applyFont="1" applyFill="1" applyBorder="1" applyAlignment="1">
      <alignment horizontal="left" vertical="center"/>
    </xf>
    <xf numFmtId="0" fontId="10" fillId="0" borderId="59" xfId="7" applyFont="1" applyBorder="1" applyAlignment="1">
      <alignment vertical="center" wrapText="1"/>
    </xf>
    <xf numFmtId="165" fontId="10" fillId="2" borderId="60" xfId="7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0" fontId="19" fillId="2" borderId="37" xfId="0" applyFont="1" applyFill="1" applyBorder="1" applyAlignment="1"/>
    <xf numFmtId="0" fontId="19" fillId="6" borderId="34" xfId="0" applyFont="1" applyFill="1" applyBorder="1" applyAlignment="1">
      <alignment vertical="center" wrapText="1"/>
    </xf>
    <xf numFmtId="165" fontId="19" fillId="6" borderId="34" xfId="0" applyNumberFormat="1" applyFont="1" applyFill="1" applyBorder="1" applyAlignment="1">
      <alignment vertical="center" wrapText="1"/>
    </xf>
    <xf numFmtId="165" fontId="25" fillId="6" borderId="35" xfId="0" applyNumberFormat="1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133" xfId="0" applyFont="1" applyFill="1" applyBorder="1" applyAlignment="1">
      <alignment horizontal="center" vertical="center" wrapText="1"/>
    </xf>
    <xf numFmtId="0" fontId="14" fillId="5" borderId="134" xfId="0" applyFont="1" applyFill="1" applyBorder="1" applyAlignment="1">
      <alignment horizontal="center" vertical="center" wrapText="1"/>
    </xf>
    <xf numFmtId="3" fontId="19" fillId="6" borderId="29" xfId="0" applyNumberFormat="1" applyFont="1" applyFill="1" applyBorder="1" applyAlignment="1">
      <alignment horizontal="center" vertical="center" wrapText="1"/>
    </xf>
    <xf numFmtId="0" fontId="13" fillId="3" borderId="41" xfId="7" applyFont="1" applyFill="1" applyBorder="1" applyAlignment="1">
      <alignment horizontal="center" vertical="center" wrapText="1"/>
    </xf>
    <xf numFmtId="167" fontId="19" fillId="6" borderId="0" xfId="0" applyNumberFormat="1" applyFont="1" applyFill="1" applyBorder="1"/>
    <xf numFmtId="10" fontId="19" fillId="2" borderId="0" xfId="13" applyNumberFormat="1" applyFont="1" applyFill="1"/>
    <xf numFmtId="10" fontId="19" fillId="6" borderId="0" xfId="13" applyNumberFormat="1" applyFont="1" applyFill="1" applyBorder="1" applyAlignment="1"/>
    <xf numFmtId="10" fontId="19" fillId="2" borderId="0" xfId="13" applyNumberFormat="1" applyFont="1" applyFill="1" applyAlignment="1"/>
    <xf numFmtId="165" fontId="19" fillId="6" borderId="25" xfId="0" applyNumberFormat="1" applyFont="1" applyFill="1" applyBorder="1" applyAlignment="1">
      <alignment horizontal="center" vertical="center" wrapText="1"/>
    </xf>
    <xf numFmtId="165" fontId="19" fillId="6" borderId="28" xfId="0" applyNumberFormat="1" applyFont="1" applyFill="1" applyBorder="1" applyAlignment="1">
      <alignment horizontal="center" vertical="center" wrapText="1"/>
    </xf>
    <xf numFmtId="165" fontId="10" fillId="2" borderId="53" xfId="7" applyNumberFormat="1" applyFont="1" applyFill="1" applyBorder="1" applyAlignment="1">
      <alignment horizontal="center" vertical="center" wrapText="1"/>
    </xf>
    <xf numFmtId="165" fontId="10" fillId="2" borderId="54" xfId="7" applyNumberFormat="1" applyFont="1" applyFill="1" applyBorder="1" applyAlignment="1">
      <alignment horizontal="center" vertical="center" wrapText="1"/>
    </xf>
    <xf numFmtId="3" fontId="19" fillId="2" borderId="25" xfId="0" applyNumberFormat="1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3" fontId="19" fillId="2" borderId="28" xfId="0" applyNumberFormat="1" applyFont="1" applyFill="1" applyBorder="1" applyAlignment="1">
      <alignment horizontal="center" vertical="center" wrapText="1"/>
    </xf>
    <xf numFmtId="1" fontId="10" fillId="2" borderId="0" xfId="7" applyNumberFormat="1" applyFont="1" applyFill="1" applyAlignment="1">
      <alignment horizontal="center"/>
    </xf>
    <xf numFmtId="0" fontId="14" fillId="0" borderId="103" xfId="0" applyFont="1" applyBorder="1" applyAlignment="1">
      <alignment vertical="center" wrapText="1"/>
    </xf>
    <xf numFmtId="0" fontId="14" fillId="0" borderId="143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3" fontId="19" fillId="6" borderId="46" xfId="0" applyNumberFormat="1" applyFont="1" applyFill="1" applyBorder="1" applyAlignment="1">
      <alignment horizontal="center" vertical="center" wrapText="1"/>
    </xf>
    <xf numFmtId="0" fontId="1" fillId="0" borderId="0" xfId="11"/>
    <xf numFmtId="0" fontId="19" fillId="9" borderId="146" xfId="6" applyFont="1" applyFill="1" applyBorder="1" applyAlignment="1">
      <alignment horizontal="center" vertical="center" wrapText="1"/>
    </xf>
    <xf numFmtId="0" fontId="19" fillId="9" borderId="147" xfId="6" applyFont="1" applyFill="1" applyBorder="1" applyAlignment="1">
      <alignment horizontal="center" vertical="center" wrapText="1"/>
    </xf>
    <xf numFmtId="0" fontId="19" fillId="9" borderId="73" xfId="6" applyFont="1" applyFill="1" applyBorder="1" applyAlignment="1">
      <alignment horizontal="center" vertical="center" wrapText="1"/>
    </xf>
    <xf numFmtId="165" fontId="25" fillId="2" borderId="130" xfId="6" applyNumberFormat="1" applyFont="1" applyFill="1" applyBorder="1" applyAlignment="1">
      <alignment horizontal="center" vertical="center"/>
    </xf>
    <xf numFmtId="165" fontId="25" fillId="2" borderId="129" xfId="6" applyNumberFormat="1" applyFont="1" applyFill="1" applyBorder="1" applyAlignment="1">
      <alignment horizontal="center" vertical="center"/>
    </xf>
    <xf numFmtId="165" fontId="25" fillId="2" borderId="131" xfId="6" applyNumberFormat="1" applyFont="1" applyFill="1" applyBorder="1" applyAlignment="1">
      <alignment horizontal="center" vertical="center"/>
    </xf>
    <xf numFmtId="165" fontId="25" fillId="2" borderId="124" xfId="6" applyNumberFormat="1" applyFont="1" applyFill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165" fontId="10" fillId="2" borderId="78" xfId="6" applyNumberFormat="1" applyFont="1" applyFill="1" applyBorder="1" applyAlignment="1">
      <alignment horizontal="center" vertical="center"/>
    </xf>
    <xf numFmtId="165" fontId="10" fillId="2" borderId="80" xfId="6" applyNumberFormat="1" applyFont="1" applyFill="1" applyBorder="1" applyAlignment="1">
      <alignment horizontal="center" vertical="center"/>
    </xf>
    <xf numFmtId="165" fontId="10" fillId="2" borderId="146" xfId="6" applyNumberFormat="1" applyFont="1" applyFill="1" applyBorder="1" applyAlignment="1">
      <alignment horizontal="center" vertical="center"/>
    </xf>
    <xf numFmtId="165" fontId="10" fillId="2" borderId="147" xfId="6" applyNumberFormat="1" applyFont="1" applyFill="1" applyBorder="1" applyAlignment="1">
      <alignment horizontal="center" vertical="center"/>
    </xf>
    <xf numFmtId="0" fontId="10" fillId="0" borderId="0" xfId="0" applyFont="1"/>
    <xf numFmtId="165" fontId="10" fillId="2" borderId="72" xfId="6" applyNumberFormat="1" applyFont="1" applyFill="1" applyBorder="1" applyAlignment="1">
      <alignment horizontal="center" vertical="center"/>
    </xf>
    <xf numFmtId="165" fontId="10" fillId="2" borderId="73" xfId="6" applyNumberFormat="1" applyFont="1" applyFill="1" applyBorder="1" applyAlignment="1">
      <alignment horizontal="center" vertical="center"/>
    </xf>
    <xf numFmtId="0" fontId="19" fillId="6" borderId="149" xfId="6" applyFont="1" applyFill="1" applyBorder="1" applyAlignment="1">
      <alignment horizontal="center" vertical="center" wrapText="1"/>
    </xf>
    <xf numFmtId="165" fontId="25" fillId="2" borderId="148" xfId="6" applyNumberFormat="1" applyFont="1" applyFill="1" applyBorder="1" applyAlignment="1">
      <alignment horizontal="center" vertical="center"/>
    </xf>
    <xf numFmtId="165" fontId="25" fillId="2" borderId="149" xfId="6" applyNumberFormat="1" applyFont="1" applyFill="1" applyBorder="1" applyAlignment="1">
      <alignment horizontal="center" vertical="center"/>
    </xf>
    <xf numFmtId="165" fontId="10" fillId="2" borderId="151" xfId="6" applyNumberFormat="1" applyFont="1" applyFill="1" applyBorder="1" applyAlignment="1">
      <alignment horizontal="center" vertical="center"/>
    </xf>
    <xf numFmtId="165" fontId="10" fillId="2" borderId="152" xfId="6" applyNumberFormat="1" applyFont="1" applyFill="1" applyBorder="1" applyAlignment="1">
      <alignment horizontal="center" vertical="center"/>
    </xf>
    <xf numFmtId="165" fontId="10" fillId="2" borderId="153" xfId="6" applyNumberFormat="1" applyFont="1" applyFill="1" applyBorder="1" applyAlignment="1">
      <alignment horizontal="center" vertical="center"/>
    </xf>
    <xf numFmtId="165" fontId="25" fillId="2" borderId="54" xfId="6" applyNumberFormat="1" applyFont="1" applyFill="1" applyBorder="1" applyAlignment="1">
      <alignment horizontal="center" vertical="center"/>
    </xf>
    <xf numFmtId="0" fontId="2" fillId="9" borderId="72" xfId="6" applyFont="1" applyFill="1" applyBorder="1" applyAlignment="1">
      <alignment horizontal="center" vertical="center" wrapText="1"/>
    </xf>
    <xf numFmtId="0" fontId="2" fillId="9" borderId="73" xfId="6" applyFont="1" applyFill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/>
    </xf>
    <xf numFmtId="165" fontId="16" fillId="2" borderId="78" xfId="6" applyNumberFormat="1" applyFont="1" applyFill="1" applyBorder="1" applyAlignment="1">
      <alignment horizontal="center" vertical="center"/>
    </xf>
    <xf numFmtId="165" fontId="16" fillId="2" borderId="80" xfId="6" applyNumberFormat="1" applyFont="1" applyFill="1" applyBorder="1" applyAlignment="1">
      <alignment horizontal="center" vertical="center"/>
    </xf>
    <xf numFmtId="0" fontId="16" fillId="0" borderId="0" xfId="0" applyFont="1"/>
    <xf numFmtId="165" fontId="16" fillId="2" borderId="0" xfId="6" applyNumberFormat="1" applyFont="1" applyFill="1" applyBorder="1" applyAlignment="1">
      <alignment horizontal="center" vertical="center"/>
    </xf>
    <xf numFmtId="0" fontId="16" fillId="2" borderId="93" xfId="0" applyFont="1" applyFill="1" applyBorder="1" applyAlignment="1">
      <alignment horizontal="center" vertical="center"/>
    </xf>
    <xf numFmtId="0" fontId="10" fillId="2" borderId="0" xfId="11" applyFont="1" applyFill="1" applyBorder="1" applyAlignment="1">
      <alignment horizontal="center" vertical="center" wrapText="1"/>
    </xf>
    <xf numFmtId="0" fontId="16" fillId="2" borderId="0" xfId="0" applyFont="1" applyFill="1"/>
    <xf numFmtId="0" fontId="16" fillId="6" borderId="150" xfId="6" applyFont="1" applyFill="1" applyBorder="1" applyAlignment="1">
      <alignment horizontal="center" vertical="center" wrapText="1"/>
    </xf>
    <xf numFmtId="0" fontId="2" fillId="6" borderId="150" xfId="6" applyFont="1" applyFill="1" applyBorder="1" applyAlignment="1">
      <alignment horizontal="center" vertical="center" wrapText="1"/>
    </xf>
    <xf numFmtId="0" fontId="2" fillId="2" borderId="0" xfId="6" applyFont="1" applyFill="1" applyBorder="1" applyAlignment="1">
      <alignment horizontal="center" vertical="center" wrapText="1"/>
    </xf>
    <xf numFmtId="165" fontId="16" fillId="2" borderId="65" xfId="6" applyNumberFormat="1" applyFont="1" applyFill="1" applyBorder="1" applyAlignment="1">
      <alignment horizontal="center" vertical="center"/>
    </xf>
    <xf numFmtId="0" fontId="2" fillId="9" borderId="0" xfId="6" applyFont="1" applyFill="1" applyBorder="1" applyAlignment="1">
      <alignment horizontal="center" vertical="center" wrapText="1"/>
    </xf>
    <xf numFmtId="0" fontId="10" fillId="9" borderId="0" xfId="11" applyFont="1" applyFill="1" applyBorder="1" applyAlignment="1">
      <alignment horizontal="center" vertical="center" wrapText="1"/>
    </xf>
    <xf numFmtId="0" fontId="13" fillId="2" borderId="27" xfId="7" applyFont="1" applyFill="1" applyBorder="1" applyAlignment="1">
      <alignment vertical="center" wrapText="1"/>
    </xf>
    <xf numFmtId="0" fontId="14" fillId="2" borderId="117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left" vertical="center" wrapText="1"/>
    </xf>
    <xf numFmtId="0" fontId="19" fillId="2" borderId="34" xfId="0" applyFont="1" applyFill="1" applyBorder="1" applyAlignment="1">
      <alignment horizontal="left" vertical="center"/>
    </xf>
    <xf numFmtId="165" fontId="19" fillId="2" borderId="34" xfId="0" applyNumberFormat="1" applyFont="1" applyFill="1" applyBorder="1" applyAlignment="1">
      <alignment horizontal="center" vertical="center" wrapText="1"/>
    </xf>
    <xf numFmtId="0" fontId="10" fillId="2" borderId="0" xfId="7" applyFont="1" applyFill="1" applyAlignment="1">
      <alignment horizontal="center"/>
    </xf>
    <xf numFmtId="0" fontId="19" fillId="2" borderId="29" xfId="0" applyFont="1" applyFill="1" applyBorder="1" applyAlignment="1">
      <alignment horizontal="center" vertical="center"/>
    </xf>
    <xf numFmtId="3" fontId="19" fillId="6" borderId="28" xfId="0" applyNumberFormat="1" applyFont="1" applyFill="1" applyBorder="1" applyAlignment="1">
      <alignment horizontal="center" vertical="center" wrapText="1"/>
    </xf>
    <xf numFmtId="3" fontId="19" fillId="2" borderId="25" xfId="0" applyNumberFormat="1" applyFont="1" applyFill="1" applyBorder="1" applyAlignment="1">
      <alignment horizontal="center" vertical="center" wrapText="1"/>
    </xf>
    <xf numFmtId="0" fontId="19" fillId="6" borderId="104" xfId="6" applyFont="1" applyFill="1" applyBorder="1" applyAlignment="1">
      <alignment horizontal="center" vertical="center" wrapText="1"/>
    </xf>
    <xf numFmtId="0" fontId="19" fillId="6" borderId="34" xfId="6" applyFont="1" applyFill="1" applyBorder="1" applyAlignment="1">
      <alignment horizontal="center" vertical="center" wrapText="1"/>
    </xf>
    <xf numFmtId="0" fontId="19" fillId="6" borderId="25" xfId="6" applyFont="1" applyFill="1" applyBorder="1" applyAlignment="1">
      <alignment horizontal="center" vertical="center" wrapText="1"/>
    </xf>
    <xf numFmtId="0" fontId="2" fillId="6" borderId="72" xfId="1" applyFont="1" applyFill="1" applyBorder="1" applyAlignment="1">
      <alignment horizontal="left" vertical="center" wrapText="1"/>
    </xf>
    <xf numFmtId="0" fontId="2" fillId="6" borderId="70" xfId="1" applyFont="1" applyFill="1" applyBorder="1" applyAlignment="1">
      <alignment horizontal="left" vertical="center" wrapText="1"/>
    </xf>
    <xf numFmtId="10" fontId="16" fillId="2" borderId="0" xfId="7" applyNumberFormat="1" applyFont="1" applyFill="1" applyAlignment="1">
      <alignment horizontal="center"/>
    </xf>
    <xf numFmtId="1" fontId="16" fillId="2" borderId="0" xfId="7" applyNumberFormat="1" applyFont="1" applyFill="1" applyAlignment="1">
      <alignment horizontal="center"/>
    </xf>
    <xf numFmtId="165" fontId="16" fillId="2" borderId="0" xfId="7" applyNumberFormat="1" applyFont="1" applyFill="1"/>
    <xf numFmtId="1" fontId="16" fillId="2" borderId="0" xfId="7" applyNumberFormat="1" applyFont="1" applyFill="1"/>
    <xf numFmtId="0" fontId="16" fillId="2" borderId="0" xfId="7" applyFont="1" applyFill="1"/>
    <xf numFmtId="10" fontId="16" fillId="2" borderId="0" xfId="0" applyNumberFormat="1" applyFont="1" applyFill="1" applyBorder="1" applyAlignment="1"/>
    <xf numFmtId="1" fontId="16" fillId="2" borderId="0" xfId="0" applyNumberFormat="1" applyFont="1" applyFill="1" applyAlignment="1"/>
    <xf numFmtId="10" fontId="16" fillId="0" borderId="0" xfId="0" applyNumberFormat="1" applyFont="1" applyFill="1" applyBorder="1" applyAlignment="1"/>
    <xf numFmtId="1" fontId="16" fillId="0" borderId="0" xfId="0" applyNumberFormat="1" applyFont="1" applyFill="1" applyBorder="1" applyAlignment="1"/>
    <xf numFmtId="0" fontId="16" fillId="0" borderId="0" xfId="7" applyFont="1" applyFill="1" applyBorder="1"/>
    <xf numFmtId="10" fontId="28" fillId="0" borderId="0" xfId="7" applyNumberFormat="1" applyFont="1" applyFill="1" applyBorder="1" applyAlignment="1">
      <alignment horizontal="center" vertical="center" wrapText="1"/>
    </xf>
    <xf numFmtId="0" fontId="28" fillId="0" borderId="0" xfId="7" applyFont="1" applyFill="1" applyBorder="1" applyAlignment="1">
      <alignment horizontal="center" vertical="center" wrapText="1"/>
    </xf>
    <xf numFmtId="10" fontId="16" fillId="0" borderId="0" xfId="7" applyNumberFormat="1" applyFont="1" applyFill="1" applyBorder="1" applyAlignment="1">
      <alignment horizontal="center"/>
    </xf>
    <xf numFmtId="1" fontId="16" fillId="0" borderId="0" xfId="7" applyNumberFormat="1" applyFont="1" applyFill="1" applyBorder="1"/>
    <xf numFmtId="166" fontId="16" fillId="0" borderId="0" xfId="7" applyNumberFormat="1" applyFont="1" applyFill="1" applyBorder="1"/>
    <xf numFmtId="167" fontId="16" fillId="0" borderId="0" xfId="7" applyNumberFormat="1" applyFont="1" applyFill="1" applyBorder="1"/>
    <xf numFmtId="0" fontId="10" fillId="0" borderId="0" xfId="7" applyFont="1" applyFill="1"/>
    <xf numFmtId="10" fontId="16" fillId="0" borderId="0" xfId="7" applyNumberFormat="1" applyFont="1" applyFill="1" applyBorder="1"/>
    <xf numFmtId="0" fontId="16" fillId="2" borderId="0" xfId="0" applyFont="1" applyFill="1" applyAlignment="1">
      <alignment horizontal="left"/>
    </xf>
    <xf numFmtId="10" fontId="28" fillId="5" borderId="57" xfId="7" applyNumberFormat="1" applyFont="1" applyFill="1" applyBorder="1" applyAlignment="1">
      <alignment horizontal="center" vertical="center" wrapText="1"/>
    </xf>
    <xf numFmtId="10" fontId="16" fillId="2" borderId="0" xfId="1" applyNumberFormat="1" applyFont="1" applyFill="1" applyAlignment="1">
      <alignment horizontal="center"/>
    </xf>
    <xf numFmtId="1" fontId="16" fillId="2" borderId="0" xfId="1" applyNumberFormat="1" applyFont="1" applyFill="1" applyAlignment="1">
      <alignment horizontal="center"/>
    </xf>
    <xf numFmtId="165" fontId="16" fillId="2" borderId="0" xfId="1" applyNumberFormat="1" applyFont="1" applyFill="1"/>
    <xf numFmtId="166" fontId="10" fillId="2" borderId="22" xfId="7" applyNumberFormat="1" applyFont="1" applyFill="1" applyBorder="1" applyAlignment="1">
      <alignment horizontal="center" vertical="center"/>
    </xf>
    <xf numFmtId="10" fontId="16" fillId="0" borderId="0" xfId="1" applyNumberFormat="1" applyFont="1" applyFill="1" applyBorder="1" applyAlignment="1">
      <alignment horizontal="center"/>
    </xf>
    <xf numFmtId="0" fontId="16" fillId="0" borderId="0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166" fontId="10" fillId="2" borderId="25" xfId="7" applyNumberFormat="1" applyFont="1" applyFill="1" applyBorder="1" applyAlignment="1">
      <alignment horizontal="center" vertical="center"/>
    </xf>
    <xf numFmtId="166" fontId="10" fillId="2" borderId="28" xfId="7" applyNumberFormat="1" applyFont="1" applyFill="1" applyBorder="1" applyAlignment="1">
      <alignment horizontal="center" vertical="center"/>
    </xf>
    <xf numFmtId="0" fontId="16" fillId="0" borderId="0" xfId="7" applyNumberFormat="1" applyFont="1" applyFill="1" applyBorder="1" applyAlignment="1">
      <alignment horizontal="center"/>
    </xf>
    <xf numFmtId="1" fontId="16" fillId="0" borderId="0" xfId="7" applyNumberFormat="1" applyFont="1" applyFill="1" applyBorder="1" applyAlignment="1">
      <alignment horizontal="center"/>
    </xf>
    <xf numFmtId="165" fontId="10" fillId="0" borderId="59" xfId="7" applyNumberFormat="1" applyFont="1" applyFill="1" applyBorder="1" applyAlignment="1">
      <alignment horizontal="center" vertical="center" wrapText="1"/>
    </xf>
    <xf numFmtId="165" fontId="10" fillId="0" borderId="59" xfId="7" applyNumberFormat="1" applyFont="1" applyFill="1" applyBorder="1" applyAlignment="1">
      <alignment horizontal="center" vertical="center"/>
    </xf>
    <xf numFmtId="165" fontId="16" fillId="0" borderId="0" xfId="7" applyNumberFormat="1" applyFont="1" applyFill="1"/>
    <xf numFmtId="0" fontId="13" fillId="0" borderId="58" xfId="7" applyFont="1" applyFill="1" applyBorder="1" applyAlignment="1">
      <alignment horizontal="left" vertical="center" wrapText="1"/>
    </xf>
    <xf numFmtId="3" fontId="10" fillId="0" borderId="59" xfId="7" applyNumberFormat="1" applyFont="1" applyFill="1" applyBorder="1" applyAlignment="1">
      <alignment horizontal="center" vertical="center"/>
    </xf>
    <xf numFmtId="165" fontId="10" fillId="0" borderId="60" xfId="7" applyNumberFormat="1" applyFont="1" applyFill="1" applyBorder="1" applyAlignment="1">
      <alignment horizontal="center" vertical="center"/>
    </xf>
    <xf numFmtId="0" fontId="13" fillId="0" borderId="61" xfId="7" applyFont="1" applyFill="1" applyBorder="1" applyAlignment="1">
      <alignment horizontal="left" vertical="center" wrapText="1"/>
    </xf>
    <xf numFmtId="165" fontId="10" fillId="0" borderId="62" xfId="7" applyNumberFormat="1" applyFont="1" applyFill="1" applyBorder="1" applyAlignment="1">
      <alignment horizontal="center" vertical="center" wrapText="1"/>
    </xf>
    <xf numFmtId="165" fontId="10" fillId="0" borderId="62" xfId="7" applyNumberFormat="1" applyFont="1" applyFill="1" applyBorder="1" applyAlignment="1">
      <alignment horizontal="center" vertical="center"/>
    </xf>
    <xf numFmtId="3" fontId="10" fillId="0" borderId="62" xfId="7" applyNumberFormat="1" applyFont="1" applyFill="1" applyBorder="1" applyAlignment="1">
      <alignment horizontal="center" vertical="center"/>
    </xf>
    <xf numFmtId="165" fontId="10" fillId="0" borderId="63" xfId="7" applyNumberFormat="1" applyFont="1" applyFill="1" applyBorder="1" applyAlignment="1">
      <alignment horizontal="center" vertical="center"/>
    </xf>
    <xf numFmtId="3" fontId="3" fillId="2" borderId="0" xfId="2" applyNumberFormat="1" applyFill="1" applyBorder="1" applyAlignment="1" applyProtection="1">
      <alignment horizontal="center" vertical="center"/>
    </xf>
    <xf numFmtId="0" fontId="2" fillId="2" borderId="6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14" fillId="5" borderId="15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/>
    </xf>
    <xf numFmtId="3" fontId="32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/>
    <xf numFmtId="0" fontId="14" fillId="0" borderId="24" xfId="0" applyFont="1" applyBorder="1" applyAlignment="1">
      <alignment horizontal="center" vertical="center" wrapText="1"/>
    </xf>
    <xf numFmtId="0" fontId="19" fillId="6" borderId="25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10" fontId="10" fillId="2" borderId="0" xfId="7" applyNumberFormat="1" applyFont="1" applyFill="1" applyAlignment="1">
      <alignment horizontal="center"/>
    </xf>
    <xf numFmtId="0" fontId="19" fillId="2" borderId="0" xfId="0" applyFont="1" applyFill="1" applyBorder="1" applyAlignment="1">
      <alignment horizontal="center"/>
    </xf>
    <xf numFmtId="3" fontId="19" fillId="6" borderId="28" xfId="0" applyNumberFormat="1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/>
    </xf>
    <xf numFmtId="3" fontId="19" fillId="6" borderId="34" xfId="0" applyNumberFormat="1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3" fontId="19" fillId="2" borderId="0" xfId="0" applyNumberFormat="1" applyFont="1" applyFill="1" applyBorder="1" applyAlignment="1">
      <alignment horizontal="center" vertical="center" wrapText="1"/>
    </xf>
    <xf numFmtId="3" fontId="19" fillId="6" borderId="28" xfId="0" applyNumberFormat="1" applyFont="1" applyFill="1" applyBorder="1" applyAlignment="1">
      <alignment horizontal="center" vertical="center" wrapText="1"/>
    </xf>
    <xf numFmtId="165" fontId="24" fillId="0" borderId="60" xfId="0" applyNumberFormat="1" applyFont="1" applyFill="1" applyBorder="1" applyAlignment="1">
      <alignment horizontal="center" vertical="center"/>
    </xf>
    <xf numFmtId="165" fontId="24" fillId="0" borderId="118" xfId="0" applyNumberFormat="1" applyFont="1" applyFill="1" applyBorder="1" applyAlignment="1">
      <alignment horizontal="center" vertical="center"/>
    </xf>
    <xf numFmtId="3" fontId="24" fillId="2" borderId="22" xfId="0" applyNumberFormat="1" applyFont="1" applyFill="1" applyBorder="1" applyAlignment="1">
      <alignment horizontal="center" vertical="center" wrapText="1"/>
    </xf>
    <xf numFmtId="165" fontId="24" fillId="0" borderId="23" xfId="0" applyNumberFormat="1" applyFont="1" applyFill="1" applyBorder="1" applyAlignment="1">
      <alignment horizontal="center" vertical="center"/>
    </xf>
    <xf numFmtId="3" fontId="24" fillId="2" borderId="104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0" fontId="19" fillId="2" borderId="104" xfId="0" applyFont="1" applyFill="1" applyBorder="1" applyAlignment="1">
      <alignment horizontal="center" vertical="center" wrapText="1"/>
    </xf>
    <xf numFmtId="3" fontId="24" fillId="2" borderId="34" xfId="0" applyNumberFormat="1" applyFont="1" applyFill="1" applyBorder="1" applyAlignment="1">
      <alignment horizontal="center" vertical="center" wrapText="1"/>
    </xf>
    <xf numFmtId="3" fontId="19" fillId="2" borderId="28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/>
    <xf numFmtId="0" fontId="14" fillId="5" borderId="163" xfId="0" applyFont="1" applyFill="1" applyBorder="1" applyAlignment="1">
      <alignment horizontal="center" vertical="center" wrapText="1"/>
    </xf>
    <xf numFmtId="0" fontId="14" fillId="2" borderId="164" xfId="0" applyFont="1" applyFill="1" applyBorder="1" applyAlignment="1">
      <alignment horizontal="center" vertical="center" wrapText="1"/>
    </xf>
    <xf numFmtId="165" fontId="24" fillId="2" borderId="0" xfId="0" applyNumberFormat="1" applyFont="1" applyFill="1" applyBorder="1" applyAlignment="1">
      <alignment horizontal="center" vertical="center"/>
    </xf>
    <xf numFmtId="165" fontId="19" fillId="6" borderId="0" xfId="0" applyNumberFormat="1" applyFont="1" applyFill="1" applyBorder="1"/>
    <xf numFmtId="9" fontId="19" fillId="6" borderId="0" xfId="13" applyFont="1" applyFill="1" applyBorder="1"/>
    <xf numFmtId="0" fontId="14" fillId="2" borderId="165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horizontal="center" vertical="center" wrapText="1"/>
    </xf>
    <xf numFmtId="3" fontId="24" fillId="2" borderId="25" xfId="0" applyNumberFormat="1" applyFont="1" applyFill="1" applyBorder="1" applyAlignment="1">
      <alignment horizontal="center" vertical="center" wrapText="1"/>
    </xf>
    <xf numFmtId="165" fontId="24" fillId="0" borderId="26" xfId="0" applyNumberFormat="1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left" vertical="center" wrapText="1"/>
    </xf>
    <xf numFmtId="0" fontId="19" fillId="2" borderId="34" xfId="0" applyFont="1" applyFill="1" applyBorder="1" applyAlignment="1">
      <alignment horizontal="center" vertical="center" wrapText="1"/>
    </xf>
    <xf numFmtId="165" fontId="24" fillId="0" borderId="166" xfId="0" applyNumberFormat="1" applyFont="1" applyFill="1" applyBorder="1" applyAlignment="1">
      <alignment horizontal="center" vertical="center"/>
    </xf>
    <xf numFmtId="0" fontId="14" fillId="2" borderId="81" xfId="0" applyFont="1" applyFill="1" applyBorder="1" applyAlignment="1">
      <alignment horizontal="center" vertical="center" wrapText="1"/>
    </xf>
    <xf numFmtId="0" fontId="24" fillId="2" borderId="104" xfId="0" applyFont="1" applyFill="1" applyBorder="1" applyAlignment="1">
      <alignment horizontal="left" vertical="center" wrapText="1"/>
    </xf>
    <xf numFmtId="3" fontId="19" fillId="2" borderId="34" xfId="0" applyNumberFormat="1" applyFont="1" applyFill="1" applyBorder="1" applyAlignment="1">
      <alignment horizontal="center" vertical="center" wrapText="1"/>
    </xf>
    <xf numFmtId="3" fontId="19" fillId="2" borderId="125" xfId="0" applyNumberFormat="1" applyFont="1" applyFill="1" applyBorder="1" applyAlignment="1">
      <alignment horizontal="center" vertical="center" wrapText="1"/>
    </xf>
    <xf numFmtId="0" fontId="10" fillId="2" borderId="0" xfId="7" applyFont="1" applyFill="1" applyAlignment="1">
      <alignment horizontal="center"/>
    </xf>
    <xf numFmtId="0" fontId="19" fillId="2" borderId="2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0" fontId="19" fillId="2" borderId="104" xfId="0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165" fontId="24" fillId="0" borderId="23" xfId="0" applyNumberFormat="1" applyFont="1" applyFill="1" applyBorder="1" applyAlignment="1">
      <alignment horizontal="center" vertical="center"/>
    </xf>
    <xf numFmtId="3" fontId="24" fillId="2" borderId="34" xfId="0" applyNumberFormat="1" applyFont="1" applyFill="1" applyBorder="1" applyAlignment="1">
      <alignment horizontal="center" vertical="center" wrapText="1"/>
    </xf>
    <xf numFmtId="165" fontId="24" fillId="0" borderId="60" xfId="0" applyNumberFormat="1" applyFont="1" applyFill="1" applyBorder="1" applyAlignment="1">
      <alignment horizontal="center" vertical="center"/>
    </xf>
    <xf numFmtId="165" fontId="24" fillId="0" borderId="118" xfId="0" applyNumberFormat="1" applyFont="1" applyFill="1" applyBorder="1" applyAlignment="1">
      <alignment horizontal="center" vertical="center"/>
    </xf>
    <xf numFmtId="3" fontId="24" fillId="2" borderId="104" xfId="0" applyNumberFormat="1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3" fontId="24" fillId="2" borderId="104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3" fontId="24" fillId="2" borderId="22" xfId="0" applyNumberFormat="1" applyFont="1" applyFill="1" applyBorder="1" applyAlignment="1">
      <alignment horizontal="center" vertical="center" wrapText="1"/>
    </xf>
    <xf numFmtId="165" fontId="24" fillId="0" borderId="23" xfId="0" applyNumberFormat="1" applyFont="1" applyFill="1" applyBorder="1" applyAlignment="1">
      <alignment horizontal="center" vertical="center"/>
    </xf>
    <xf numFmtId="165" fontId="24" fillId="0" borderId="60" xfId="0" applyNumberFormat="1" applyFont="1" applyFill="1" applyBorder="1" applyAlignment="1">
      <alignment horizontal="center" vertical="center"/>
    </xf>
    <xf numFmtId="165" fontId="24" fillId="0" borderId="118" xfId="0" applyNumberFormat="1" applyFont="1" applyFill="1" applyBorder="1" applyAlignment="1">
      <alignment horizontal="center" vertical="center"/>
    </xf>
    <xf numFmtId="3" fontId="24" fillId="2" borderId="104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165" fontId="24" fillId="0" borderId="23" xfId="0" applyNumberFormat="1" applyFont="1" applyFill="1" applyBorder="1" applyAlignment="1">
      <alignment horizontal="center" vertical="center"/>
    </xf>
    <xf numFmtId="3" fontId="24" fillId="2" borderId="22" xfId="0" applyNumberFormat="1" applyFont="1" applyFill="1" applyBorder="1" applyAlignment="1">
      <alignment horizontal="center" vertical="center" wrapText="1"/>
    </xf>
    <xf numFmtId="165" fontId="24" fillId="0" borderId="60" xfId="0" applyNumberFormat="1" applyFont="1" applyFill="1" applyBorder="1" applyAlignment="1">
      <alignment horizontal="center" vertical="center"/>
    </xf>
    <xf numFmtId="165" fontId="24" fillId="0" borderId="118" xfId="0" applyNumberFormat="1" applyFont="1" applyFill="1" applyBorder="1" applyAlignment="1">
      <alignment horizontal="center" vertical="center"/>
    </xf>
    <xf numFmtId="3" fontId="24" fillId="2" borderId="104" xfId="0" applyNumberFormat="1" applyFont="1" applyFill="1" applyBorder="1" applyAlignment="1">
      <alignment horizontal="center" vertical="center" wrapText="1"/>
    </xf>
    <xf numFmtId="0" fontId="14" fillId="5" borderId="105" xfId="0" applyFont="1" applyFill="1" applyBorder="1" applyAlignment="1">
      <alignment horizontal="center" vertical="center"/>
    </xf>
    <xf numFmtId="0" fontId="14" fillId="5" borderId="84" xfId="0" applyFont="1" applyFill="1" applyBorder="1" applyAlignment="1">
      <alignment horizontal="center" vertical="center"/>
    </xf>
    <xf numFmtId="0" fontId="14" fillId="5" borderId="106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3" fontId="24" fillId="2" borderId="22" xfId="0" applyNumberFormat="1" applyFont="1" applyFill="1" applyBorder="1" applyAlignment="1">
      <alignment horizontal="center" vertical="center" wrapText="1"/>
    </xf>
    <xf numFmtId="165" fontId="24" fillId="0" borderId="23" xfId="0" applyNumberFormat="1" applyFont="1" applyFill="1" applyBorder="1" applyAlignment="1">
      <alignment horizontal="center" vertical="center"/>
    </xf>
    <xf numFmtId="3" fontId="19" fillId="2" borderId="129" xfId="0" applyNumberFormat="1" applyFont="1" applyFill="1" applyBorder="1" applyAlignment="1">
      <alignment horizontal="center" vertical="center"/>
    </xf>
    <xf numFmtId="165" fontId="19" fillId="2" borderId="130" xfId="0" applyNumberFormat="1" applyFont="1" applyFill="1" applyBorder="1" applyAlignment="1">
      <alignment horizontal="center" vertical="center" wrapText="1"/>
    </xf>
    <xf numFmtId="165" fontId="19" fillId="2" borderId="131" xfId="0" applyNumberFormat="1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3" fontId="24" fillId="2" borderId="8" xfId="0" applyNumberFormat="1" applyFont="1" applyFill="1" applyBorder="1" applyAlignment="1">
      <alignment horizontal="center" vertical="center" wrapText="1"/>
    </xf>
    <xf numFmtId="0" fontId="14" fillId="2" borderId="72" xfId="0" applyFont="1" applyFill="1" applyBorder="1" applyAlignment="1">
      <alignment horizontal="center" vertical="center" wrapText="1"/>
    </xf>
    <xf numFmtId="165" fontId="24" fillId="0" borderId="73" xfId="0" applyNumberFormat="1" applyFont="1" applyFill="1" applyBorder="1" applyAlignment="1">
      <alignment horizontal="center" vertical="center"/>
    </xf>
    <xf numFmtId="0" fontId="14" fillId="2" borderId="78" xfId="0" applyFont="1" applyFill="1" applyBorder="1" applyAlignment="1">
      <alignment horizontal="center" vertical="center" wrapText="1"/>
    </xf>
    <xf numFmtId="0" fontId="24" fillId="2" borderId="79" xfId="0" applyFont="1" applyFill="1" applyBorder="1" applyAlignment="1">
      <alignment horizontal="left" vertical="center" wrapText="1"/>
    </xf>
    <xf numFmtId="0" fontId="19" fillId="2" borderId="79" xfId="0" applyFont="1" applyFill="1" applyBorder="1" applyAlignment="1">
      <alignment horizontal="center" vertical="center" wrapText="1"/>
    </xf>
    <xf numFmtId="3" fontId="24" fillId="2" borderId="79" xfId="0" applyNumberFormat="1" applyFont="1" applyFill="1" applyBorder="1" applyAlignment="1">
      <alignment horizontal="center" vertical="center" wrapText="1"/>
    </xf>
    <xf numFmtId="165" fontId="24" fillId="0" borderId="80" xfId="0" applyNumberFormat="1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left" vertical="center" wrapText="1"/>
    </xf>
    <xf numFmtId="0" fontId="19" fillId="2" borderId="53" xfId="0" applyFont="1" applyFill="1" applyBorder="1" applyAlignment="1">
      <alignment horizontal="left" vertical="center"/>
    </xf>
    <xf numFmtId="165" fontId="19" fillId="2" borderId="53" xfId="0" applyNumberFormat="1" applyFont="1" applyFill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/>
    </xf>
    <xf numFmtId="3" fontId="19" fillId="2" borderId="25" xfId="0" applyNumberFormat="1" applyFont="1" applyFill="1" applyBorder="1" applyAlignment="1">
      <alignment horizontal="center" vertical="center" wrapText="1"/>
    </xf>
    <xf numFmtId="3" fontId="19" fillId="2" borderId="28" xfId="0" applyNumberFormat="1" applyFont="1" applyFill="1" applyBorder="1" applyAlignment="1">
      <alignment horizontal="center" vertical="center" wrapText="1"/>
    </xf>
    <xf numFmtId="165" fontId="19" fillId="2" borderId="0" xfId="0" applyNumberFormat="1" applyFont="1" applyFill="1" applyBorder="1"/>
    <xf numFmtId="9" fontId="19" fillId="2" borderId="0" xfId="13" applyFont="1" applyFill="1" applyBorder="1"/>
    <xf numFmtId="167" fontId="19" fillId="2" borderId="0" xfId="0" applyNumberFormat="1" applyFont="1" applyFill="1" applyBorder="1"/>
    <xf numFmtId="3" fontId="19" fillId="2" borderId="82" xfId="0" applyNumberFormat="1" applyFont="1" applyFill="1" applyBorder="1" applyAlignment="1">
      <alignment horizontal="center" vertical="center" wrapText="1"/>
    </xf>
    <xf numFmtId="3" fontId="19" fillId="2" borderId="49" xfId="0" applyNumberFormat="1" applyFont="1" applyFill="1" applyBorder="1" applyAlignment="1">
      <alignment horizontal="center" vertical="center" wrapText="1"/>
    </xf>
    <xf numFmtId="3" fontId="19" fillId="2" borderId="22" xfId="0" applyNumberFormat="1" applyFont="1" applyFill="1" applyBorder="1" applyAlignment="1">
      <alignment horizontal="center" vertical="center" wrapText="1"/>
    </xf>
    <xf numFmtId="165" fontId="25" fillId="2" borderId="29" xfId="0" applyNumberFormat="1" applyFont="1" applyFill="1" applyBorder="1" applyAlignment="1">
      <alignment horizontal="center" vertical="center" wrapText="1"/>
    </xf>
    <xf numFmtId="3" fontId="19" fillId="2" borderId="43" xfId="0" applyNumberFormat="1" applyFont="1" applyFill="1" applyBorder="1" applyAlignment="1">
      <alignment horizontal="center" vertical="center" wrapText="1"/>
    </xf>
    <xf numFmtId="165" fontId="25" fillId="2" borderId="50" xfId="0" applyNumberFormat="1" applyFont="1" applyFill="1" applyBorder="1" applyAlignment="1">
      <alignment horizontal="center" vertical="center" wrapText="1"/>
    </xf>
    <xf numFmtId="165" fontId="25" fillId="2" borderId="47" xfId="0" applyNumberFormat="1" applyFont="1" applyFill="1" applyBorder="1" applyAlignment="1">
      <alignment horizontal="center" vertical="center" wrapText="1"/>
    </xf>
    <xf numFmtId="3" fontId="19" fillId="6" borderId="34" xfId="0" applyNumberFormat="1" applyFont="1" applyFill="1" applyBorder="1" applyAlignment="1">
      <alignment horizontal="center" vertical="center" wrapText="1"/>
    </xf>
    <xf numFmtId="0" fontId="30" fillId="2" borderId="0" xfId="1" applyFont="1" applyFill="1" applyAlignment="1">
      <alignment horizontal="center"/>
    </xf>
    <xf numFmtId="0" fontId="2" fillId="6" borderId="134" xfId="6" applyFont="1" applyFill="1" applyBorder="1" applyAlignment="1">
      <alignment horizontal="center" vertical="center" wrapText="1"/>
    </xf>
    <xf numFmtId="165" fontId="10" fillId="2" borderId="170" xfId="6" applyNumberFormat="1" applyFont="1" applyFill="1" applyBorder="1" applyAlignment="1">
      <alignment horizontal="center" vertical="center"/>
    </xf>
    <xf numFmtId="165" fontId="10" fillId="2" borderId="150" xfId="6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vertical="center" wrapText="1"/>
    </xf>
    <xf numFmtId="0" fontId="19" fillId="2" borderId="28" xfId="0" applyFont="1" applyFill="1" applyBorder="1" applyAlignment="1">
      <alignment horizontal="left" vertical="center" wrapText="1"/>
    </xf>
    <xf numFmtId="164" fontId="27" fillId="2" borderId="27" xfId="0" quotePrefix="1" applyNumberFormat="1" applyFont="1" applyFill="1" applyBorder="1" applyAlignment="1">
      <alignment horizontal="center" vertical="center"/>
    </xf>
    <xf numFmtId="165" fontId="19" fillId="2" borderId="29" xfId="0" quotePrefix="1" applyNumberFormat="1" applyFont="1" applyFill="1" applyBorder="1" applyAlignment="1">
      <alignment horizontal="center" vertical="center"/>
    </xf>
    <xf numFmtId="165" fontId="19" fillId="6" borderId="34" xfId="0" applyNumberFormat="1" applyFont="1" applyFill="1" applyBorder="1" applyAlignment="1">
      <alignment horizontal="center" vertical="center" wrapText="1"/>
    </xf>
    <xf numFmtId="165" fontId="25" fillId="2" borderId="35" xfId="0" applyNumberFormat="1" applyFont="1" applyFill="1" applyBorder="1" applyAlignment="1">
      <alignment horizontal="center" vertical="center" wrapText="1"/>
    </xf>
    <xf numFmtId="0" fontId="14" fillId="0" borderId="171" xfId="0" applyFont="1" applyBorder="1" applyAlignment="1">
      <alignment vertical="center" wrapText="1"/>
    </xf>
    <xf numFmtId="0" fontId="19" fillId="6" borderId="172" xfId="0" applyFont="1" applyFill="1" applyBorder="1" applyAlignment="1">
      <alignment vertical="center" wrapText="1"/>
    </xf>
    <xf numFmtId="165" fontId="19" fillId="6" borderId="172" xfId="0" applyNumberFormat="1" applyFont="1" applyFill="1" applyBorder="1" applyAlignment="1">
      <alignment horizontal="center" vertical="center" wrapText="1"/>
    </xf>
    <xf numFmtId="3" fontId="19" fillId="6" borderId="172" xfId="0" applyNumberFormat="1" applyFont="1" applyFill="1" applyBorder="1" applyAlignment="1">
      <alignment horizontal="center" vertical="center" wrapText="1"/>
    </xf>
    <xf numFmtId="3" fontId="19" fillId="2" borderId="172" xfId="0" applyNumberFormat="1" applyFont="1" applyFill="1" applyBorder="1" applyAlignment="1">
      <alignment horizontal="center" vertical="center" wrapText="1"/>
    </xf>
    <xf numFmtId="165" fontId="25" fillId="2" borderId="173" xfId="0" applyNumberFormat="1" applyFont="1" applyFill="1" applyBorder="1" applyAlignment="1">
      <alignment horizontal="center" vertical="center" wrapText="1"/>
    </xf>
    <xf numFmtId="165" fontId="19" fillId="6" borderId="29" xfId="0" quotePrefix="1" applyNumberFormat="1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left" vertical="center"/>
    </xf>
    <xf numFmtId="165" fontId="19" fillId="2" borderId="104" xfId="0" applyNumberFormat="1" applyFont="1" applyFill="1" applyBorder="1" applyAlignment="1">
      <alignment horizontal="center" vertical="center" wrapText="1"/>
    </xf>
    <xf numFmtId="0" fontId="19" fillId="2" borderId="118" xfId="0" applyFont="1" applyFill="1" applyBorder="1" applyAlignment="1">
      <alignment horizontal="center" vertical="center"/>
    </xf>
    <xf numFmtId="0" fontId="13" fillId="0" borderId="74" xfId="7" applyFont="1" applyFill="1" applyBorder="1" applyAlignment="1">
      <alignment horizontal="left" vertical="center" wrapText="1"/>
    </xf>
    <xf numFmtId="165" fontId="10" fillId="0" borderId="75" xfId="7" applyNumberFormat="1" applyFont="1" applyFill="1" applyBorder="1" applyAlignment="1">
      <alignment horizontal="center" vertical="center" wrapText="1"/>
    </xf>
    <xf numFmtId="165" fontId="10" fillId="0" borderId="75" xfId="7" applyNumberFormat="1" applyFont="1" applyFill="1" applyBorder="1" applyAlignment="1">
      <alignment horizontal="center" vertical="center"/>
    </xf>
    <xf numFmtId="3" fontId="10" fillId="0" borderId="75" xfId="7" applyNumberFormat="1" applyFont="1" applyFill="1" applyBorder="1" applyAlignment="1">
      <alignment horizontal="center" vertical="center"/>
    </xf>
    <xf numFmtId="165" fontId="10" fillId="0" borderId="76" xfId="7" applyNumberFormat="1" applyFont="1" applyFill="1" applyBorder="1" applyAlignment="1">
      <alignment horizontal="center" vertical="center"/>
    </xf>
    <xf numFmtId="165" fontId="10" fillId="0" borderId="8" xfId="7" applyNumberFormat="1" applyFont="1" applyFill="1" applyBorder="1" applyAlignment="1">
      <alignment horizontal="center" vertical="center" wrapText="1"/>
    </xf>
    <xf numFmtId="165" fontId="10" fillId="0" borderId="8" xfId="7" applyNumberFormat="1" applyFont="1" applyFill="1" applyBorder="1" applyAlignment="1">
      <alignment horizontal="center" vertical="center"/>
    </xf>
    <xf numFmtId="165" fontId="10" fillId="0" borderId="73" xfId="7" applyNumberFormat="1" applyFont="1" applyFill="1" applyBorder="1" applyAlignment="1">
      <alignment horizontal="center" vertical="center"/>
    </xf>
    <xf numFmtId="165" fontId="10" fillId="0" borderId="79" xfId="7" applyNumberFormat="1" applyFont="1" applyFill="1" applyBorder="1" applyAlignment="1">
      <alignment horizontal="center" vertical="center" wrapText="1"/>
    </xf>
    <xf numFmtId="165" fontId="10" fillId="0" borderId="79" xfId="7" applyNumberFormat="1" applyFont="1" applyFill="1" applyBorder="1" applyAlignment="1">
      <alignment horizontal="center" vertical="center"/>
    </xf>
    <xf numFmtId="165" fontId="10" fillId="0" borderId="80" xfId="7" applyNumberFormat="1" applyFont="1" applyFill="1" applyBorder="1" applyAlignment="1">
      <alignment horizontal="center" vertical="center"/>
    </xf>
    <xf numFmtId="0" fontId="13" fillId="5" borderId="132" xfId="7" applyFont="1" applyFill="1" applyBorder="1" applyAlignment="1">
      <alignment horizontal="center" vertical="center"/>
    </xf>
    <xf numFmtId="0" fontId="13" fillId="5" borderId="133" xfId="7" applyFont="1" applyFill="1" applyBorder="1" applyAlignment="1">
      <alignment horizontal="center" vertical="center"/>
    </xf>
    <xf numFmtId="0" fontId="13" fillId="5" borderId="133" xfId="7" applyFont="1" applyFill="1" applyBorder="1" applyAlignment="1">
      <alignment horizontal="center" vertical="center" wrapText="1"/>
    </xf>
    <xf numFmtId="0" fontId="10" fillId="2" borderId="0" xfId="7" applyFont="1" applyFill="1" applyAlignment="1">
      <alignment horizontal="center"/>
    </xf>
    <xf numFmtId="165" fontId="10" fillId="2" borderId="0" xfId="7" applyNumberFormat="1" applyFont="1" applyFill="1" applyBorder="1" applyAlignment="1">
      <alignment horizontal="center" vertical="center" wrapText="1"/>
    </xf>
    <xf numFmtId="3" fontId="10" fillId="2" borderId="0" xfId="7" applyNumberFormat="1" applyFont="1" applyFill="1" applyBorder="1" applyAlignment="1">
      <alignment horizontal="center" vertical="center"/>
    </xf>
    <xf numFmtId="0" fontId="13" fillId="5" borderId="134" xfId="7" applyFont="1" applyFill="1" applyBorder="1" applyAlignment="1">
      <alignment horizontal="center" vertical="center" wrapText="1"/>
    </xf>
    <xf numFmtId="0" fontId="13" fillId="5" borderId="132" xfId="7" applyFont="1" applyFill="1" applyBorder="1" applyAlignment="1">
      <alignment horizontal="center" vertical="center" wrapText="1"/>
    </xf>
    <xf numFmtId="0" fontId="19" fillId="6" borderId="25" xfId="0" applyFont="1" applyFill="1" applyBorder="1" applyAlignment="1">
      <alignment vertical="center" wrapText="1"/>
    </xf>
    <xf numFmtId="3" fontId="19" fillId="2" borderId="25" xfId="0" applyNumberFormat="1" applyFont="1" applyFill="1" applyBorder="1" applyAlignment="1">
      <alignment horizontal="center" vertical="center" wrapText="1"/>
    </xf>
    <xf numFmtId="3" fontId="19" fillId="6" borderId="43" xfId="0" applyNumberFormat="1" applyFont="1" applyFill="1" applyBorder="1" applyAlignment="1">
      <alignment horizontal="center" vertical="center" wrapText="1"/>
    </xf>
    <xf numFmtId="0" fontId="19" fillId="6" borderId="43" xfId="0" applyFont="1" applyFill="1" applyBorder="1" applyAlignment="1">
      <alignment vertical="center" wrapText="1"/>
    </xf>
    <xf numFmtId="165" fontId="19" fillId="6" borderId="43" xfId="0" applyNumberFormat="1" applyFont="1" applyFill="1" applyBorder="1" applyAlignment="1">
      <alignment vertical="center" wrapText="1"/>
    </xf>
    <xf numFmtId="165" fontId="25" fillId="6" borderId="44" xfId="0" applyNumberFormat="1" applyFont="1" applyFill="1" applyBorder="1" applyAlignment="1">
      <alignment horizontal="center" vertical="center" wrapText="1"/>
    </xf>
    <xf numFmtId="0" fontId="0" fillId="0" borderId="0" xfId="0"/>
    <xf numFmtId="3" fontId="24" fillId="2" borderId="8" xfId="0" applyNumberFormat="1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vertical="center" wrapText="1"/>
    </xf>
    <xf numFmtId="165" fontId="19" fillId="6" borderId="8" xfId="0" applyNumberFormat="1" applyFont="1" applyFill="1" applyBorder="1" applyAlignment="1">
      <alignment vertical="center" wrapText="1"/>
    </xf>
    <xf numFmtId="165" fontId="24" fillId="2" borderId="8" xfId="0" applyNumberFormat="1" applyFont="1" applyFill="1" applyBorder="1" applyAlignment="1">
      <alignment horizontal="center" vertical="center" wrapText="1"/>
    </xf>
    <xf numFmtId="165" fontId="19" fillId="6" borderId="8" xfId="0" applyNumberFormat="1" applyFont="1" applyFill="1" applyBorder="1" applyAlignment="1">
      <alignment horizontal="center" vertical="center" wrapText="1"/>
    </xf>
    <xf numFmtId="0" fontId="43" fillId="0" borderId="175" xfId="0" applyFont="1" applyFill="1" applyBorder="1" applyAlignment="1">
      <alignment vertical="center" wrapText="1"/>
    </xf>
    <xf numFmtId="3" fontId="19" fillId="6" borderId="8" xfId="0" applyNumberFormat="1" applyFont="1" applyFill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3" fontId="19" fillId="2" borderId="25" xfId="0" applyNumberFormat="1" applyFont="1" applyFill="1" applyBorder="1" applyAlignment="1">
      <alignment horizontal="center" vertical="center" wrapText="1"/>
    </xf>
    <xf numFmtId="3" fontId="19" fillId="2" borderId="28" xfId="0" applyNumberFormat="1" applyFont="1" applyFill="1" applyBorder="1" applyAlignment="1">
      <alignment horizontal="center" vertical="center" wrapText="1"/>
    </xf>
    <xf numFmtId="0" fontId="43" fillId="0" borderId="72" xfId="0" applyFont="1" applyBorder="1" applyAlignment="1">
      <alignment vertical="center" wrapText="1"/>
    </xf>
    <xf numFmtId="3" fontId="19" fillId="2" borderId="26" xfId="0" applyNumberFormat="1" applyFont="1" applyFill="1" applyBorder="1" applyAlignment="1">
      <alignment horizontal="center" vertical="center" wrapText="1"/>
    </xf>
    <xf numFmtId="3" fontId="19" fillId="2" borderId="29" xfId="0" applyNumberFormat="1" applyFont="1" applyFill="1" applyBorder="1" applyAlignment="1">
      <alignment horizontal="center" vertical="center" wrapText="1"/>
    </xf>
    <xf numFmtId="3" fontId="19" fillId="6" borderId="34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left" vertical="center"/>
    </xf>
    <xf numFmtId="165" fontId="19" fillId="2" borderId="8" xfId="0" applyNumberFormat="1" applyFont="1" applyFill="1" applyBorder="1" applyAlignment="1">
      <alignment horizontal="center" vertical="center" wrapText="1"/>
    </xf>
    <xf numFmtId="0" fontId="19" fillId="2" borderId="14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left" vertical="center"/>
    </xf>
    <xf numFmtId="165" fontId="19" fillId="2" borderId="19" xfId="0" applyNumberFormat="1" applyFont="1" applyFill="1" applyBorder="1" applyAlignment="1">
      <alignment horizontal="center" vertical="center" wrapText="1"/>
    </xf>
    <xf numFmtId="0" fontId="19" fillId="2" borderId="178" xfId="0" applyFont="1" applyFill="1" applyBorder="1" applyAlignment="1">
      <alignment horizontal="center" vertical="center"/>
    </xf>
    <xf numFmtId="0" fontId="14" fillId="2" borderId="72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left" vertical="center"/>
    </xf>
    <xf numFmtId="165" fontId="19" fillId="2" borderId="40" xfId="0" applyNumberFormat="1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/>
    </xf>
    <xf numFmtId="0" fontId="14" fillId="2" borderId="170" xfId="0" applyFont="1" applyFill="1" applyBorder="1" applyAlignment="1">
      <alignment horizontal="left" vertical="center" wrapText="1"/>
    </xf>
    <xf numFmtId="0" fontId="19" fillId="2" borderId="179" xfId="0" applyFont="1" applyFill="1" applyBorder="1" applyAlignment="1">
      <alignment horizontal="left" vertical="center"/>
    </xf>
    <xf numFmtId="165" fontId="19" fillId="2" borderId="179" xfId="0" applyNumberFormat="1" applyFont="1" applyFill="1" applyBorder="1" applyAlignment="1">
      <alignment horizontal="center" vertical="center" wrapText="1"/>
    </xf>
    <xf numFmtId="0" fontId="19" fillId="2" borderId="150" xfId="0" applyFont="1" applyFill="1" applyBorder="1" applyAlignment="1">
      <alignment horizontal="center" vertical="center"/>
    </xf>
    <xf numFmtId="3" fontId="10" fillId="2" borderId="0" xfId="7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/>
    <xf numFmtId="1" fontId="2" fillId="2" borderId="0" xfId="0" applyNumberFormat="1" applyFont="1" applyFill="1" applyAlignment="1"/>
    <xf numFmtId="0" fontId="12" fillId="2" borderId="103" xfId="7" applyFont="1" applyFill="1" applyBorder="1" applyAlignment="1">
      <alignment horizontal="left" vertical="center" wrapText="1"/>
    </xf>
    <xf numFmtId="3" fontId="10" fillId="2" borderId="162" xfId="1" applyNumberFormat="1" applyFont="1" applyFill="1" applyBorder="1" applyAlignment="1">
      <alignment horizontal="center" vertical="center"/>
    </xf>
    <xf numFmtId="3" fontId="19" fillId="6" borderId="28" xfId="0" applyNumberFormat="1" applyFont="1" applyFill="1" applyBorder="1" applyAlignment="1">
      <alignment horizontal="center" vertical="center" wrapText="1"/>
    </xf>
    <xf numFmtId="3" fontId="19" fillId="2" borderId="28" xfId="0" applyNumberFormat="1" applyFont="1" applyFill="1" applyBorder="1" applyAlignment="1">
      <alignment horizontal="center" vertical="center" wrapText="1"/>
    </xf>
    <xf numFmtId="3" fontId="19" fillId="6" borderId="28" xfId="0" applyNumberFormat="1" applyFont="1" applyFill="1" applyBorder="1" applyAlignment="1">
      <alignment horizontal="center" vertical="center" wrapText="1"/>
    </xf>
    <xf numFmtId="3" fontId="19" fillId="2" borderId="25" xfId="0" applyNumberFormat="1" applyFont="1" applyFill="1" applyBorder="1" applyAlignment="1">
      <alignment horizontal="center" vertical="center" wrapText="1"/>
    </xf>
    <xf numFmtId="3" fontId="19" fillId="2" borderId="28" xfId="0" applyNumberFormat="1" applyFont="1" applyFill="1" applyBorder="1" applyAlignment="1">
      <alignment horizontal="center" vertical="center" wrapText="1"/>
    </xf>
    <xf numFmtId="0" fontId="44" fillId="10" borderId="56" xfId="0" applyFont="1" applyFill="1" applyBorder="1" applyAlignment="1">
      <alignment horizontal="center" vertical="center"/>
    </xf>
    <xf numFmtId="0" fontId="44" fillId="10" borderId="56" xfId="0" applyFont="1" applyFill="1" applyBorder="1" applyAlignment="1">
      <alignment horizontal="center" vertical="center" wrapText="1"/>
    </xf>
    <xf numFmtId="0" fontId="44" fillId="10" borderId="55" xfId="0" applyFont="1" applyFill="1" applyBorder="1" applyAlignment="1">
      <alignment horizontal="center" vertical="center"/>
    </xf>
    <xf numFmtId="0" fontId="44" fillId="10" borderId="57" xfId="0" applyFont="1" applyFill="1" applyBorder="1" applyAlignment="1">
      <alignment horizontal="center" vertical="center" wrapText="1"/>
    </xf>
    <xf numFmtId="3" fontId="19" fillId="6" borderId="28" xfId="0" applyNumberFormat="1" applyFont="1" applyFill="1" applyBorder="1" applyAlignment="1">
      <alignment horizontal="center" vertical="center" wrapText="1"/>
    </xf>
    <xf numFmtId="0" fontId="14" fillId="5" borderId="127" xfId="0" applyFont="1" applyFill="1" applyBorder="1" applyAlignment="1">
      <alignment horizontal="center" vertical="center" wrapText="1"/>
    </xf>
    <xf numFmtId="3" fontId="19" fillId="6" borderId="129" xfId="0" applyNumberFormat="1" applyFont="1" applyFill="1" applyBorder="1" applyAlignment="1">
      <alignment horizontal="center" vertical="center" wrapText="1"/>
    </xf>
    <xf numFmtId="3" fontId="19" fillId="6" borderId="124" xfId="0" applyNumberFormat="1" applyFont="1" applyFill="1" applyBorder="1" applyAlignment="1">
      <alignment horizontal="center" vertical="center" wrapText="1"/>
    </xf>
    <xf numFmtId="3" fontId="19" fillId="2" borderId="124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4" fillId="5" borderId="178" xfId="0" applyFont="1" applyFill="1" applyBorder="1" applyAlignment="1">
      <alignment horizontal="center" vertical="center"/>
    </xf>
    <xf numFmtId="3" fontId="19" fillId="2" borderId="161" xfId="0" applyNumberFormat="1" applyFont="1" applyFill="1" applyBorder="1" applyAlignment="1">
      <alignment horizontal="center" vertical="center" wrapText="1"/>
    </xf>
    <xf numFmtId="3" fontId="19" fillId="6" borderId="191" xfId="0" applyNumberFormat="1" applyFont="1" applyFill="1" applyBorder="1" applyAlignment="1">
      <alignment horizontal="center" vertical="center" wrapText="1"/>
    </xf>
    <xf numFmtId="3" fontId="19" fillId="6" borderId="125" xfId="0" applyNumberFormat="1" applyFont="1" applyFill="1" applyBorder="1" applyAlignment="1">
      <alignment horizontal="center" vertical="center" wrapText="1"/>
    </xf>
    <xf numFmtId="165" fontId="19" fillId="2" borderId="161" xfId="0" applyNumberFormat="1" applyFont="1" applyFill="1" applyBorder="1" applyAlignment="1">
      <alignment horizontal="center" vertical="center" wrapText="1"/>
    </xf>
    <xf numFmtId="3" fontId="19" fillId="0" borderId="48" xfId="0" applyNumberFormat="1" applyFont="1" applyFill="1" applyBorder="1" applyAlignment="1">
      <alignment horizontal="center" vertical="center" wrapText="1"/>
    </xf>
    <xf numFmtId="165" fontId="19" fillId="0" borderId="190" xfId="0" applyNumberFormat="1" applyFont="1" applyFill="1" applyBorder="1" applyAlignment="1">
      <alignment horizontal="center" vertical="center" wrapText="1"/>
    </xf>
    <xf numFmtId="165" fontId="19" fillId="0" borderId="25" xfId="0" applyNumberFormat="1" applyFont="1" applyFill="1" applyBorder="1" applyAlignment="1">
      <alignment horizontal="center" vertical="center" wrapText="1"/>
    </xf>
    <xf numFmtId="165" fontId="19" fillId="0" borderId="131" xfId="0" applyNumberFormat="1" applyFont="1" applyFill="1" applyBorder="1" applyAlignment="1">
      <alignment horizontal="center" vertical="center" wrapText="1"/>
    </xf>
    <xf numFmtId="3" fontId="19" fillId="2" borderId="192" xfId="0" applyNumberFormat="1" applyFont="1" applyFill="1" applyBorder="1" applyAlignment="1">
      <alignment horizontal="center" vertical="center" wrapText="1"/>
    </xf>
    <xf numFmtId="165" fontId="19" fillId="2" borderId="125" xfId="0" applyNumberFormat="1" applyFont="1" applyFill="1" applyBorder="1" applyAlignment="1">
      <alignment horizontal="center" vertical="center" wrapText="1"/>
    </xf>
    <xf numFmtId="165" fontId="19" fillId="0" borderId="158" xfId="0" applyNumberFormat="1" applyFont="1" applyFill="1" applyBorder="1" applyAlignment="1">
      <alignment horizontal="center" vertical="center" wrapText="1"/>
    </xf>
    <xf numFmtId="3" fontId="19" fillId="0" borderId="21" xfId="0" applyNumberFormat="1" applyFont="1" applyFill="1" applyBorder="1" applyAlignment="1">
      <alignment horizontal="center" vertical="center" wrapText="1"/>
    </xf>
    <xf numFmtId="165" fontId="19" fillId="0" borderId="28" xfId="0" applyNumberFormat="1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3" fontId="19" fillId="2" borderId="123" xfId="0" applyNumberFormat="1" applyFont="1" applyFill="1" applyBorder="1" applyAlignment="1">
      <alignment horizontal="center" vertical="center" wrapText="1"/>
    </xf>
    <xf numFmtId="165" fontId="19" fillId="0" borderId="138" xfId="0" applyNumberFormat="1" applyFont="1" applyFill="1" applyBorder="1" applyAlignment="1">
      <alignment horizontal="center" vertical="center" wrapText="1"/>
    </xf>
    <xf numFmtId="165" fontId="19" fillId="0" borderId="196" xfId="0" applyNumberFormat="1" applyFont="1" applyFill="1" applyBorder="1" applyAlignment="1">
      <alignment horizontal="center" vertical="center" wrapText="1"/>
    </xf>
    <xf numFmtId="165" fontId="19" fillId="2" borderId="124" xfId="0" applyNumberFormat="1" applyFont="1" applyFill="1" applyBorder="1" applyAlignment="1">
      <alignment horizontal="center" vertical="center" wrapText="1"/>
    </xf>
    <xf numFmtId="165" fontId="19" fillId="2" borderId="123" xfId="0" applyNumberFormat="1" applyFont="1" applyFill="1" applyBorder="1" applyAlignment="1">
      <alignment horizontal="center" vertical="center" wrapText="1"/>
    </xf>
    <xf numFmtId="3" fontId="19" fillId="0" borderId="24" xfId="0" applyNumberFormat="1" applyFont="1" applyFill="1" applyBorder="1" applyAlignment="1">
      <alignment horizontal="center" vertical="center" wrapText="1"/>
    </xf>
    <xf numFmtId="3" fontId="19" fillId="0" borderId="197" xfId="0" applyNumberFormat="1" applyFont="1" applyFill="1" applyBorder="1" applyAlignment="1">
      <alignment horizontal="center" vertical="center" wrapText="1"/>
    </xf>
    <xf numFmtId="3" fontId="19" fillId="0" borderId="81" xfId="0" applyNumberFormat="1" applyFont="1" applyFill="1" applyBorder="1" applyAlignment="1">
      <alignment horizontal="center" vertical="center" wrapText="1"/>
    </xf>
    <xf numFmtId="3" fontId="19" fillId="0" borderId="143" xfId="0" applyNumberFormat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 wrapText="1"/>
    </xf>
    <xf numFmtId="165" fontId="19" fillId="0" borderId="198" xfId="0" applyNumberFormat="1" applyFont="1" applyFill="1" applyBorder="1" applyAlignment="1">
      <alignment horizontal="center" vertical="center" wrapText="1"/>
    </xf>
    <xf numFmtId="3" fontId="19" fillId="2" borderId="199" xfId="0" applyNumberFormat="1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119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24" fillId="0" borderId="70" xfId="0" applyFont="1" applyFill="1" applyBorder="1" applyAlignment="1">
      <alignment horizontal="center" vertical="center" wrapText="1"/>
    </xf>
    <xf numFmtId="0" fontId="24" fillId="0" borderId="170" xfId="0" applyFont="1" applyFill="1" applyBorder="1" applyAlignment="1">
      <alignment horizontal="center" vertical="center" wrapText="1"/>
    </xf>
    <xf numFmtId="3" fontId="19" fillId="0" borderId="200" xfId="0" applyNumberFormat="1" applyFont="1" applyFill="1" applyBorder="1" applyAlignment="1">
      <alignment horizontal="center" vertical="center" wrapText="1"/>
    </xf>
    <xf numFmtId="0" fontId="24" fillId="0" borderId="208" xfId="0" applyFont="1" applyFill="1" applyBorder="1" applyAlignment="1">
      <alignment horizontal="center" vertical="center" wrapText="1"/>
    </xf>
    <xf numFmtId="3" fontId="19" fillId="0" borderId="207" xfId="0" applyNumberFormat="1" applyFont="1" applyFill="1" applyBorder="1" applyAlignment="1">
      <alignment horizontal="center" vertical="center" wrapText="1"/>
    </xf>
    <xf numFmtId="3" fontId="19" fillId="6" borderId="209" xfId="0" applyNumberFormat="1" applyFont="1" applyFill="1" applyBorder="1" applyAlignment="1">
      <alignment horizontal="center" vertical="center" wrapText="1"/>
    </xf>
    <xf numFmtId="165" fontId="19" fillId="2" borderId="210" xfId="0" applyNumberFormat="1" applyFont="1" applyFill="1" applyBorder="1" applyAlignment="1">
      <alignment horizontal="center" vertical="center" wrapText="1"/>
    </xf>
    <xf numFmtId="165" fontId="19" fillId="2" borderId="211" xfId="0" applyNumberFormat="1" applyFont="1" applyFill="1" applyBorder="1" applyAlignment="1">
      <alignment horizontal="center" vertical="center" wrapText="1"/>
    </xf>
    <xf numFmtId="0" fontId="19" fillId="6" borderId="212" xfId="0" applyFont="1" applyFill="1" applyBorder="1" applyAlignment="1">
      <alignment vertical="center" wrapText="1"/>
    </xf>
    <xf numFmtId="0" fontId="14" fillId="0" borderId="213" xfId="0" applyFont="1" applyBorder="1" applyAlignment="1">
      <alignment vertical="center" wrapText="1"/>
    </xf>
    <xf numFmtId="0" fontId="14" fillId="5" borderId="214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 wrapText="1"/>
    </xf>
    <xf numFmtId="3" fontId="19" fillId="6" borderId="212" xfId="0" applyNumberFormat="1" applyFont="1" applyFill="1" applyBorder="1" applyAlignment="1">
      <alignment horizontal="center" vertical="center" wrapText="1"/>
    </xf>
    <xf numFmtId="0" fontId="14" fillId="5" borderId="214" xfId="0" applyFont="1" applyFill="1" applyBorder="1" applyAlignment="1">
      <alignment horizontal="center" vertical="center" wrapText="1"/>
    </xf>
    <xf numFmtId="3" fontId="19" fillId="6" borderId="215" xfId="0" applyNumberFormat="1" applyFont="1" applyFill="1" applyBorder="1" applyAlignment="1">
      <alignment horizontal="center" vertical="center" wrapText="1"/>
    </xf>
    <xf numFmtId="165" fontId="19" fillId="2" borderId="162" xfId="0" applyNumberFormat="1" applyFont="1" applyFill="1" applyBorder="1" applyAlignment="1">
      <alignment horizontal="center" vertical="center" wrapText="1"/>
    </xf>
    <xf numFmtId="0" fontId="14" fillId="5" borderId="216" xfId="0" applyFont="1" applyFill="1" applyBorder="1" applyAlignment="1">
      <alignment horizontal="center" vertical="center" wrapText="1"/>
    </xf>
    <xf numFmtId="3" fontId="19" fillId="6" borderId="8" xfId="0" applyNumberFormat="1" applyFont="1" applyFill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3" fontId="19" fillId="6" borderId="28" xfId="0" applyNumberFormat="1" applyFont="1" applyFill="1" applyBorder="1" applyAlignment="1">
      <alignment horizontal="center" vertical="center" wrapText="1"/>
    </xf>
    <xf numFmtId="3" fontId="19" fillId="2" borderId="124" xfId="0" applyNumberFormat="1" applyFont="1" applyFill="1" applyBorder="1" applyAlignment="1">
      <alignment horizontal="center" vertical="center" wrapText="1"/>
    </xf>
    <xf numFmtId="3" fontId="19" fillId="2" borderId="124" xfId="0" applyNumberFormat="1" applyFont="1" applyFill="1" applyBorder="1" applyAlignment="1">
      <alignment horizontal="center" vertical="center" wrapText="1"/>
    </xf>
    <xf numFmtId="3" fontId="25" fillId="2" borderId="124" xfId="0" applyNumberFormat="1" applyFont="1" applyFill="1" applyBorder="1" applyAlignment="1">
      <alignment horizontal="center" vertical="center" wrapText="1"/>
    </xf>
    <xf numFmtId="3" fontId="25" fillId="2" borderId="161" xfId="0" applyNumberFormat="1" applyFont="1" applyFill="1" applyBorder="1" applyAlignment="1">
      <alignment horizontal="center" vertical="center" wrapText="1"/>
    </xf>
    <xf numFmtId="165" fontId="19" fillId="0" borderId="46" xfId="0" applyNumberFormat="1" applyFont="1" applyFill="1" applyBorder="1" applyAlignment="1">
      <alignment horizontal="center" vertical="center" wrapText="1"/>
    </xf>
    <xf numFmtId="3" fontId="25" fillId="2" borderId="123" xfId="0" applyNumberFormat="1" applyFont="1" applyFill="1" applyBorder="1" applyAlignment="1">
      <alignment horizontal="center" vertical="center" wrapText="1"/>
    </xf>
    <xf numFmtId="165" fontId="25" fillId="2" borderId="123" xfId="0" applyNumberFormat="1" applyFont="1" applyFill="1" applyBorder="1" applyAlignment="1">
      <alignment horizontal="center" vertical="center" wrapText="1"/>
    </xf>
    <xf numFmtId="165" fontId="19" fillId="0" borderId="22" xfId="0" applyNumberFormat="1" applyFont="1" applyFill="1" applyBorder="1" applyAlignment="1">
      <alignment horizontal="center" vertical="center" wrapText="1"/>
    </xf>
    <xf numFmtId="165" fontId="25" fillId="2" borderId="161" xfId="0" applyNumberFormat="1" applyFont="1" applyFill="1" applyBorder="1" applyAlignment="1">
      <alignment horizontal="center" vertical="center" wrapText="1"/>
    </xf>
    <xf numFmtId="3" fontId="25" fillId="2" borderId="199" xfId="0" applyNumberFormat="1" applyFont="1" applyFill="1" applyBorder="1" applyAlignment="1">
      <alignment horizontal="center" vertical="center" wrapText="1"/>
    </xf>
    <xf numFmtId="165" fontId="25" fillId="2" borderId="125" xfId="0" applyNumberFormat="1" applyFont="1" applyFill="1" applyBorder="1" applyAlignment="1">
      <alignment horizontal="center" vertical="center" wrapText="1"/>
    </xf>
    <xf numFmtId="3" fontId="19" fillId="0" borderId="27" xfId="0" applyNumberFormat="1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Fill="1" applyBorder="1" applyAlignment="1">
      <alignment horizontal="center" vertical="center" wrapText="1"/>
    </xf>
    <xf numFmtId="165" fontId="32" fillId="0" borderId="0" xfId="0" applyNumberFormat="1" applyFont="1" applyFill="1" applyBorder="1" applyAlignment="1">
      <alignment horizontal="center" vertical="center"/>
    </xf>
    <xf numFmtId="0" fontId="19" fillId="6" borderId="71" xfId="0" applyFont="1" applyFill="1" applyBorder="1" applyAlignment="1">
      <alignment vertical="center" wrapText="1"/>
    </xf>
    <xf numFmtId="0" fontId="14" fillId="5" borderId="22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222" xfId="0" applyFont="1" applyFill="1" applyBorder="1" applyAlignment="1">
      <alignment horizontal="center" vertical="center" wrapText="1"/>
    </xf>
    <xf numFmtId="0" fontId="14" fillId="5" borderId="223" xfId="0" applyFont="1" applyFill="1" applyBorder="1" applyAlignment="1">
      <alignment horizontal="center" vertical="center" wrapText="1"/>
    </xf>
    <xf numFmtId="0" fontId="14" fillId="5" borderId="224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/>
    </xf>
    <xf numFmtId="165" fontId="19" fillId="2" borderId="61" xfId="0" applyNumberFormat="1" applyFont="1" applyFill="1" applyBorder="1" applyAlignment="1">
      <alignment horizontal="center" vertical="center" wrapText="1"/>
    </xf>
    <xf numFmtId="0" fontId="49" fillId="0" borderId="20" xfId="96" applyFont="1" applyBorder="1"/>
    <xf numFmtId="0" fontId="50" fillId="0" borderId="162" xfId="2" applyFont="1" applyBorder="1" applyAlignment="1" applyProtection="1">
      <alignment wrapText="1"/>
    </xf>
    <xf numFmtId="0" fontId="49" fillId="0" borderId="174" xfId="96" applyFont="1" applyBorder="1" applyAlignment="1">
      <alignment wrapText="1"/>
    </xf>
    <xf numFmtId="0" fontId="49" fillId="0" borderId="162" xfId="96" applyFont="1" applyBorder="1" applyAlignment="1">
      <alignment wrapText="1"/>
    </xf>
    <xf numFmtId="3" fontId="19" fillId="0" borderId="230" xfId="0" applyNumberFormat="1" applyFont="1" applyFill="1" applyBorder="1" applyAlignment="1">
      <alignment horizontal="center" vertical="center" wrapText="1"/>
    </xf>
    <xf numFmtId="0" fontId="24" fillId="0" borderId="144" xfId="0" applyFont="1" applyFill="1" applyBorder="1" applyAlignment="1">
      <alignment horizontal="center" vertical="center" wrapText="1"/>
    </xf>
    <xf numFmtId="0" fontId="24" fillId="0" borderId="81" xfId="0" applyFont="1" applyFill="1" applyBorder="1" applyAlignment="1">
      <alignment horizontal="center" vertical="center" wrapText="1"/>
    </xf>
    <xf numFmtId="0" fontId="19" fillId="0" borderId="21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103" xfId="0" applyFont="1" applyBorder="1" applyAlignment="1">
      <alignment vertical="center" wrapText="1"/>
    </xf>
    <xf numFmtId="0" fontId="19" fillId="0" borderId="143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19" fillId="0" borderId="48" xfId="0" applyFont="1" applyBorder="1" applyAlignment="1">
      <alignment vertical="center" wrapText="1"/>
    </xf>
    <xf numFmtId="3" fontId="25" fillId="2" borderId="82" xfId="0" applyNumberFormat="1" applyFont="1" applyFill="1" applyBorder="1" applyAlignment="1">
      <alignment horizontal="center" vertical="center" wrapText="1"/>
    </xf>
    <xf numFmtId="0" fontId="19" fillId="6" borderId="82" xfId="0" applyFont="1" applyFill="1" applyBorder="1"/>
    <xf numFmtId="0" fontId="19" fillId="6" borderId="125" xfId="0" applyFont="1" applyFill="1" applyBorder="1" applyAlignment="1">
      <alignment horizontal="center" vertical="center"/>
    </xf>
    <xf numFmtId="0" fontId="19" fillId="6" borderId="125" xfId="0" applyFont="1" applyFill="1" applyBorder="1"/>
    <xf numFmtId="165" fontId="19" fillId="0" borderId="192" xfId="0" applyNumberFormat="1" applyFont="1" applyFill="1" applyBorder="1" applyAlignment="1">
      <alignment horizontal="center" vertical="center" wrapText="1"/>
    </xf>
    <xf numFmtId="3" fontId="19" fillId="0" borderId="165" xfId="0" applyNumberFormat="1" applyFont="1" applyFill="1" applyBorder="1" applyAlignment="1">
      <alignment horizontal="center" vertical="center" wrapText="1"/>
    </xf>
    <xf numFmtId="0" fontId="14" fillId="5" borderId="231" xfId="0" applyFont="1" applyFill="1" applyBorder="1" applyAlignment="1">
      <alignment horizontal="center" vertical="center"/>
    </xf>
    <xf numFmtId="0" fontId="14" fillId="5" borderId="162" xfId="0" applyFont="1" applyFill="1" applyBorder="1" applyAlignment="1">
      <alignment horizontal="center" vertical="center"/>
    </xf>
    <xf numFmtId="0" fontId="24" fillId="0" borderId="103" xfId="0" applyFont="1" applyFill="1" applyBorder="1" applyAlignment="1">
      <alignment horizontal="center" vertical="center" wrapText="1"/>
    </xf>
    <xf numFmtId="3" fontId="19" fillId="0" borderId="208" xfId="0" applyNumberFormat="1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3" fontId="19" fillId="6" borderId="82" xfId="0" applyNumberFormat="1" applyFont="1" applyFill="1" applyBorder="1" applyAlignment="1">
      <alignment horizontal="center" vertical="center" wrapText="1"/>
    </xf>
    <xf numFmtId="165" fontId="19" fillId="2" borderId="82" xfId="0" applyNumberFormat="1" applyFont="1" applyFill="1" applyBorder="1" applyAlignment="1">
      <alignment horizontal="center" vertical="center" wrapText="1"/>
    </xf>
    <xf numFmtId="3" fontId="25" fillId="0" borderId="82" xfId="0" applyNumberFormat="1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/>
    </xf>
    <xf numFmtId="3" fontId="19" fillId="6" borderId="28" xfId="0" applyNumberFormat="1" applyFont="1" applyFill="1" applyBorder="1" applyAlignment="1">
      <alignment horizontal="center" vertical="center" wrapText="1"/>
    </xf>
    <xf numFmtId="3" fontId="19" fillId="2" borderId="124" xfId="0" applyNumberFormat="1" applyFont="1" applyFill="1" applyBorder="1" applyAlignment="1">
      <alignment horizontal="center" vertical="center" wrapText="1"/>
    </xf>
    <xf numFmtId="3" fontId="19" fillId="2" borderId="141" xfId="0" applyNumberFormat="1" applyFont="1" applyFill="1" applyBorder="1" applyAlignment="1">
      <alignment horizontal="center" vertical="center" wrapText="1"/>
    </xf>
    <xf numFmtId="165" fontId="19" fillId="2" borderId="141" xfId="0" applyNumberFormat="1" applyFont="1" applyFill="1" applyBorder="1" applyAlignment="1">
      <alignment horizontal="center" vertical="center" wrapText="1"/>
    </xf>
    <xf numFmtId="3" fontId="25" fillId="2" borderId="25" xfId="0" applyNumberFormat="1" applyFont="1" applyFill="1" applyBorder="1" applyAlignment="1">
      <alignment horizontal="center" vertical="center" wrapText="1"/>
    </xf>
    <xf numFmtId="3" fontId="3" fillId="2" borderId="0" xfId="2" applyNumberFormat="1" applyFill="1" applyBorder="1" applyAlignment="1" applyProtection="1">
      <alignment horizontal="left"/>
    </xf>
    <xf numFmtId="3" fontId="25" fillId="2" borderId="125" xfId="0" applyNumberFormat="1" applyFont="1" applyFill="1" applyBorder="1" applyAlignment="1">
      <alignment horizontal="center" vertical="center" wrapText="1"/>
    </xf>
    <xf numFmtId="3" fontId="19" fillId="0" borderId="103" xfId="0" applyNumberFormat="1" applyFont="1" applyFill="1" applyBorder="1" applyAlignment="1">
      <alignment horizontal="center" vertical="center" wrapText="1"/>
    </xf>
    <xf numFmtId="3" fontId="19" fillId="0" borderId="36" xfId="0" applyNumberFormat="1" applyFont="1" applyFill="1" applyBorder="1" applyAlignment="1">
      <alignment horizontal="center" vertical="center" wrapText="1"/>
    </xf>
    <xf numFmtId="165" fontId="19" fillId="0" borderId="37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165" fontId="19" fillId="0" borderId="82" xfId="0" applyNumberFormat="1" applyFont="1" applyFill="1" applyBorder="1" applyAlignment="1">
      <alignment horizontal="center" vertical="center" wrapText="1"/>
    </xf>
    <xf numFmtId="0" fontId="14" fillId="5" borderId="216" xfId="0" applyFont="1" applyFill="1" applyBorder="1" applyAlignment="1">
      <alignment horizontal="center" vertical="center"/>
    </xf>
    <xf numFmtId="3" fontId="24" fillId="0" borderId="82" xfId="0" applyNumberFormat="1" applyFont="1" applyFill="1" applyBorder="1" applyAlignment="1">
      <alignment horizontal="center" vertical="center" wrapText="1"/>
    </xf>
    <xf numFmtId="165" fontId="25" fillId="0" borderId="82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 wrapText="1"/>
    </xf>
    <xf numFmtId="3" fontId="19" fillId="2" borderId="124" xfId="0" applyNumberFormat="1" applyFont="1" applyFill="1" applyBorder="1" applyAlignment="1">
      <alignment horizontal="center" vertical="center" wrapText="1"/>
    </xf>
    <xf numFmtId="165" fontId="25" fillId="2" borderId="124" xfId="0" applyNumberFormat="1" applyFont="1" applyFill="1" applyBorder="1" applyAlignment="1">
      <alignment horizontal="center" vertical="center" wrapText="1"/>
    </xf>
    <xf numFmtId="0" fontId="14" fillId="5" borderId="134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vertical="center"/>
    </xf>
    <xf numFmtId="165" fontId="19" fillId="2" borderId="199" xfId="0" applyNumberFormat="1" applyFont="1" applyFill="1" applyBorder="1" applyAlignment="1">
      <alignment horizontal="center" vertical="center" wrapText="1"/>
    </xf>
    <xf numFmtId="165" fontId="19" fillId="2" borderId="242" xfId="0" applyNumberFormat="1" applyFont="1" applyFill="1" applyBorder="1" applyAlignment="1">
      <alignment horizontal="center" vertical="center" wrapText="1"/>
    </xf>
    <xf numFmtId="3" fontId="19" fillId="2" borderId="209" xfId="0" applyNumberFormat="1" applyFont="1" applyFill="1" applyBorder="1" applyAlignment="1">
      <alignment horizontal="center" vertical="center"/>
    </xf>
    <xf numFmtId="3" fontId="19" fillId="2" borderId="243" xfId="0" applyNumberFormat="1" applyFont="1" applyFill="1" applyBorder="1" applyAlignment="1">
      <alignment horizontal="center" vertical="center"/>
    </xf>
    <xf numFmtId="0" fontId="14" fillId="5" borderId="97" xfId="0" applyFont="1" applyFill="1" applyBorder="1" applyAlignment="1">
      <alignment horizontal="center" vertical="center" wrapText="1"/>
    </xf>
    <xf numFmtId="0" fontId="14" fillId="5" borderId="245" xfId="0" applyFont="1" applyFill="1" applyBorder="1" applyAlignment="1">
      <alignment horizontal="center" vertical="center"/>
    </xf>
    <xf numFmtId="3" fontId="19" fillId="2" borderId="25" xfId="0" applyNumberFormat="1" applyFont="1" applyFill="1" applyBorder="1" applyAlignment="1">
      <alignment horizontal="center" vertical="center"/>
    </xf>
    <xf numFmtId="0" fontId="14" fillId="5" borderId="247" xfId="0" applyFont="1" applyFill="1" applyBorder="1" applyAlignment="1">
      <alignment horizontal="center" vertical="center" wrapText="1"/>
    </xf>
    <xf numFmtId="165" fontId="19" fillId="6" borderId="248" xfId="0" applyNumberFormat="1" applyFont="1" applyFill="1" applyBorder="1" applyAlignment="1">
      <alignment horizontal="center" vertical="center" wrapText="1"/>
    </xf>
    <xf numFmtId="0" fontId="19" fillId="6" borderId="75" xfId="0" applyFont="1" applyFill="1" applyBorder="1" applyAlignment="1">
      <alignment horizontal="center" vertical="center" wrapText="1"/>
    </xf>
    <xf numFmtId="0" fontId="19" fillId="6" borderId="212" xfId="0" applyFont="1" applyFill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213" xfId="0" applyFont="1" applyBorder="1" applyAlignment="1">
      <alignment horizontal="center" vertical="center" wrapText="1"/>
    </xf>
    <xf numFmtId="3" fontId="19" fillId="6" borderId="75" xfId="0" applyNumberFormat="1" applyFont="1" applyFill="1" applyBorder="1" applyAlignment="1">
      <alignment horizontal="center" vertical="center" wrapText="1"/>
    </xf>
    <xf numFmtId="165" fontId="25" fillId="6" borderId="76" xfId="0" applyNumberFormat="1" applyFont="1" applyFill="1" applyBorder="1" applyAlignment="1">
      <alignment horizontal="center" vertical="center" wrapText="1"/>
    </xf>
    <xf numFmtId="165" fontId="25" fillId="2" borderId="251" xfId="0" applyNumberFormat="1" applyFont="1" applyFill="1" applyBorder="1" applyAlignment="1">
      <alignment horizontal="center" vertical="center" wrapText="1"/>
    </xf>
    <xf numFmtId="3" fontId="19" fillId="2" borderId="25" xfId="0" applyNumberFormat="1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/>
    </xf>
    <xf numFmtId="3" fontId="19" fillId="0" borderId="26" xfId="0" applyNumberFormat="1" applyFont="1" applyFill="1" applyBorder="1" applyAlignment="1">
      <alignment horizontal="center" vertical="center" wrapText="1"/>
    </xf>
    <xf numFmtId="3" fontId="19" fillId="0" borderId="47" xfId="0" applyNumberFormat="1" applyFont="1" applyFill="1" applyBorder="1" applyAlignment="1">
      <alignment horizontal="center" vertical="center" wrapText="1"/>
    </xf>
    <xf numFmtId="3" fontId="19" fillId="0" borderId="23" xfId="0" applyNumberFormat="1" applyFont="1" applyFill="1" applyBorder="1" applyAlignment="1">
      <alignment horizontal="center" vertical="center" wrapText="1"/>
    </xf>
    <xf numFmtId="3" fontId="19" fillId="0" borderId="29" xfId="0" applyNumberFormat="1" applyFont="1" applyFill="1" applyBorder="1" applyAlignment="1">
      <alignment horizontal="center" vertical="center" wrapText="1"/>
    </xf>
    <xf numFmtId="3" fontId="19" fillId="0" borderId="50" xfId="0" applyNumberFormat="1" applyFont="1" applyFill="1" applyBorder="1" applyAlignment="1">
      <alignment horizontal="center" vertical="center" wrapText="1"/>
    </xf>
    <xf numFmtId="3" fontId="19" fillId="2" borderId="194" xfId="0" applyNumberFormat="1" applyFont="1" applyFill="1" applyBorder="1" applyAlignment="1">
      <alignment horizontal="center" vertical="center" wrapText="1"/>
    </xf>
    <xf numFmtId="3" fontId="19" fillId="0" borderId="126" xfId="0" applyNumberFormat="1" applyFont="1" applyFill="1" applyBorder="1" applyAlignment="1">
      <alignment horizontal="center" vertical="center" wrapText="1"/>
    </xf>
    <xf numFmtId="3" fontId="19" fillId="0" borderId="60" xfId="0" applyNumberFormat="1" applyFont="1" applyFill="1" applyBorder="1" applyAlignment="1">
      <alignment horizontal="center" vertical="center" wrapText="1"/>
    </xf>
    <xf numFmtId="3" fontId="19" fillId="0" borderId="162" xfId="0" applyNumberFormat="1" applyFont="1" applyFill="1" applyBorder="1" applyAlignment="1">
      <alignment horizontal="center" vertical="center" wrapText="1"/>
    </xf>
    <xf numFmtId="3" fontId="19" fillId="0" borderId="38" xfId="0" applyNumberFormat="1" applyFont="1" applyFill="1" applyBorder="1" applyAlignment="1">
      <alignment horizontal="center" vertical="center" wrapText="1"/>
    </xf>
    <xf numFmtId="3" fontId="19" fillId="0" borderId="195" xfId="0" applyNumberFormat="1" applyFont="1" applyFill="1" applyBorder="1" applyAlignment="1">
      <alignment horizontal="center" vertical="center" wrapText="1"/>
    </xf>
    <xf numFmtId="3" fontId="19" fillId="2" borderId="124" xfId="0" applyNumberFormat="1" applyFont="1" applyFill="1" applyBorder="1" applyAlignment="1">
      <alignment horizontal="center" vertical="center" wrapText="1"/>
    </xf>
    <xf numFmtId="0" fontId="19" fillId="6" borderId="125" xfId="0" applyFont="1" applyFill="1" applyBorder="1" applyAlignment="1">
      <alignment wrapText="1"/>
    </xf>
    <xf numFmtId="165" fontId="19" fillId="6" borderId="81" xfId="0" applyNumberFormat="1" applyFont="1" applyFill="1" applyBorder="1" applyAlignment="1">
      <alignment horizontal="center" vertical="center" wrapText="1"/>
    </xf>
    <xf numFmtId="3" fontId="19" fillId="0" borderId="25" xfId="0" applyNumberFormat="1" applyFont="1" applyFill="1" applyBorder="1" applyAlignment="1">
      <alignment horizontal="center" vertical="center" wrapText="1"/>
    </xf>
    <xf numFmtId="0" fontId="19" fillId="6" borderId="252" xfId="0" applyFont="1" applyFill="1" applyBorder="1"/>
    <xf numFmtId="0" fontId="19" fillId="0" borderId="31" xfId="0" applyFont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165" fontId="24" fillId="2" borderId="0" xfId="0" applyNumberFormat="1" applyFont="1" applyFill="1" applyBorder="1" applyAlignment="1">
      <alignment horizontal="center" vertical="center" wrapText="1"/>
    </xf>
    <xf numFmtId="0" fontId="19" fillId="0" borderId="103" xfId="0" applyFont="1" applyBorder="1"/>
    <xf numFmtId="165" fontId="25" fillId="2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center" wrapText="1"/>
    </xf>
    <xf numFmtId="0" fontId="0" fillId="0" borderId="37" xfId="0" applyBorder="1"/>
    <xf numFmtId="0" fontId="4" fillId="2" borderId="6" xfId="2" applyFont="1" applyFill="1" applyBorder="1" applyAlignment="1" applyProtection="1">
      <alignment horizontal="center" vertical="center"/>
    </xf>
    <xf numFmtId="0" fontId="4" fillId="2" borderId="5" xfId="2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center" vertical="center"/>
    </xf>
    <xf numFmtId="0" fontId="10" fillId="2" borderId="0" xfId="7" applyFont="1" applyFill="1" applyAlignment="1">
      <alignment horizontal="center"/>
    </xf>
    <xf numFmtId="0" fontId="11" fillId="3" borderId="13" xfId="7" applyFont="1" applyFill="1" applyBorder="1" applyAlignment="1">
      <alignment horizontal="center" vertical="center"/>
    </xf>
    <xf numFmtId="0" fontId="11" fillId="3" borderId="14" xfId="7" applyFont="1" applyFill="1" applyBorder="1" applyAlignment="1">
      <alignment horizontal="center" vertical="center"/>
    </xf>
    <xf numFmtId="0" fontId="11" fillId="3" borderId="15" xfId="7" applyFont="1" applyFill="1" applyBorder="1" applyAlignment="1">
      <alignment horizontal="center" vertical="center"/>
    </xf>
    <xf numFmtId="0" fontId="12" fillId="4" borderId="16" xfId="7" applyFont="1" applyFill="1" applyBorder="1" applyAlignment="1">
      <alignment horizontal="center" vertical="center"/>
    </xf>
    <xf numFmtId="0" fontId="12" fillId="4" borderId="5" xfId="7" applyFont="1" applyFill="1" applyBorder="1" applyAlignment="1">
      <alignment horizontal="center" vertical="center"/>
    </xf>
    <xf numFmtId="0" fontId="12" fillId="4" borderId="17" xfId="7" applyFont="1" applyFill="1" applyBorder="1" applyAlignment="1">
      <alignment horizontal="center" vertical="center"/>
    </xf>
    <xf numFmtId="0" fontId="12" fillId="4" borderId="30" xfId="7" applyFont="1" applyFill="1" applyBorder="1" applyAlignment="1">
      <alignment horizontal="center" vertical="center"/>
    </xf>
    <xf numFmtId="0" fontId="12" fillId="4" borderId="31" xfId="7" applyFont="1" applyFill="1" applyBorder="1" applyAlignment="1">
      <alignment horizontal="center" vertical="center"/>
    </xf>
    <xf numFmtId="0" fontId="12" fillId="4" borderId="32" xfId="7" applyFont="1" applyFill="1" applyBorder="1" applyAlignment="1">
      <alignment horizontal="center" vertical="center"/>
    </xf>
    <xf numFmtId="0" fontId="11" fillId="3" borderId="30" xfId="7" applyFont="1" applyFill="1" applyBorder="1" applyAlignment="1">
      <alignment horizontal="center" vertical="center"/>
    </xf>
    <xf numFmtId="0" fontId="11" fillId="3" borderId="31" xfId="7" applyFont="1" applyFill="1" applyBorder="1" applyAlignment="1">
      <alignment horizontal="center" vertical="center"/>
    </xf>
    <xf numFmtId="0" fontId="11" fillId="3" borderId="32" xfId="7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7" fontId="2" fillId="2" borderId="22" xfId="0" applyNumberFormat="1" applyFont="1" applyFill="1" applyBorder="1" applyAlignment="1">
      <alignment horizontal="center" vertical="center" wrapText="1"/>
    </xf>
    <xf numFmtId="167" fontId="2" fillId="2" borderId="25" xfId="0" applyNumberFormat="1" applyFont="1" applyFill="1" applyBorder="1" applyAlignment="1">
      <alignment horizontal="center" vertical="center" wrapText="1"/>
    </xf>
    <xf numFmtId="168" fontId="2" fillId="2" borderId="22" xfId="0" applyNumberFormat="1" applyFont="1" applyFill="1" applyBorder="1" applyAlignment="1">
      <alignment horizontal="center" vertical="center" wrapText="1"/>
    </xf>
    <xf numFmtId="168" fontId="2" fillId="2" borderId="25" xfId="0" applyNumberFormat="1" applyFont="1" applyFill="1" applyBorder="1" applyAlignment="1">
      <alignment horizontal="center" vertical="center" wrapText="1"/>
    </xf>
    <xf numFmtId="3" fontId="16" fillId="2" borderId="22" xfId="0" applyNumberFormat="1" applyFont="1" applyFill="1" applyBorder="1" applyAlignment="1">
      <alignment horizontal="center" vertical="center" wrapText="1"/>
    </xf>
    <xf numFmtId="3" fontId="16" fillId="2" borderId="25" xfId="0" applyNumberFormat="1" applyFont="1" applyFill="1" applyBorder="1" applyAlignment="1">
      <alignment horizontal="center" vertical="center" wrapText="1"/>
    </xf>
    <xf numFmtId="167" fontId="16" fillId="2" borderId="23" xfId="0" applyNumberFormat="1" applyFont="1" applyFill="1" applyBorder="1" applyAlignment="1">
      <alignment horizontal="center" vertical="center" wrapText="1"/>
    </xf>
    <xf numFmtId="167" fontId="16" fillId="2" borderId="26" xfId="0" applyNumberFormat="1" applyFont="1" applyFill="1" applyBorder="1" applyAlignment="1">
      <alignment horizontal="center" vertical="center" wrapText="1"/>
    </xf>
    <xf numFmtId="165" fontId="10" fillId="2" borderId="180" xfId="7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81" xfId="0" applyBorder="1" applyAlignment="1">
      <alignment horizontal="center" vertical="center" wrapText="1"/>
    </xf>
    <xf numFmtId="1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67" fontId="2" fillId="2" borderId="28" xfId="0" applyNumberFormat="1" applyFont="1" applyFill="1" applyBorder="1" applyAlignment="1">
      <alignment horizontal="center" vertical="center" wrapText="1"/>
    </xf>
    <xf numFmtId="168" fontId="2" fillId="2" borderId="28" xfId="0" applyNumberFormat="1" applyFont="1" applyFill="1" applyBorder="1" applyAlignment="1">
      <alignment horizontal="center" vertical="center" wrapText="1"/>
    </xf>
    <xf numFmtId="3" fontId="16" fillId="2" borderId="28" xfId="0" applyNumberFormat="1" applyFont="1" applyFill="1" applyBorder="1" applyAlignment="1">
      <alignment horizontal="center" vertical="center" wrapText="1"/>
    </xf>
    <xf numFmtId="167" fontId="16" fillId="2" borderId="29" xfId="0" applyNumberFormat="1" applyFont="1" applyFill="1" applyBorder="1" applyAlignment="1">
      <alignment horizontal="center" vertical="center" wrapText="1"/>
    </xf>
    <xf numFmtId="0" fontId="13" fillId="3" borderId="30" xfId="7" applyFont="1" applyFill="1" applyBorder="1" applyAlignment="1">
      <alignment horizontal="center" vertical="center"/>
    </xf>
    <xf numFmtId="0" fontId="13" fillId="3" borderId="31" xfId="7" applyFont="1" applyFill="1" applyBorder="1" applyAlignment="1">
      <alignment horizontal="center" vertical="center"/>
    </xf>
    <xf numFmtId="0" fontId="13" fillId="3" borderId="39" xfId="7" applyFont="1" applyFill="1" applyBorder="1" applyAlignment="1">
      <alignment horizontal="center" vertical="center"/>
    </xf>
    <xf numFmtId="0" fontId="13" fillId="3" borderId="40" xfId="7" applyFont="1" applyFill="1" applyBorder="1" applyAlignment="1">
      <alignment horizontal="center" vertical="center"/>
    </xf>
    <xf numFmtId="0" fontId="13" fillId="3" borderId="41" xfId="7" applyFont="1" applyFill="1" applyBorder="1" applyAlignment="1">
      <alignment horizontal="center" vertical="center"/>
    </xf>
    <xf numFmtId="0" fontId="13" fillId="3" borderId="32" xfId="7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/>
    </xf>
    <xf numFmtId="0" fontId="13" fillId="3" borderId="32" xfId="1" applyFont="1" applyFill="1" applyBorder="1" applyAlignment="1">
      <alignment horizontal="center" vertical="center"/>
    </xf>
    <xf numFmtId="0" fontId="28" fillId="2" borderId="30" xfId="6" applyFont="1" applyFill="1" applyBorder="1" applyAlignment="1">
      <alignment horizontal="center" vertical="center" wrapText="1"/>
    </xf>
    <xf numFmtId="0" fontId="28" fillId="2" borderId="31" xfId="6" applyFont="1" applyFill="1" applyBorder="1" applyAlignment="1">
      <alignment horizontal="center" vertical="center" wrapText="1"/>
    </xf>
    <xf numFmtId="0" fontId="28" fillId="2" borderId="136" xfId="6" applyFont="1" applyFill="1" applyBorder="1" applyAlignment="1">
      <alignment horizontal="center" vertical="center" wrapText="1"/>
    </xf>
    <xf numFmtId="0" fontId="16" fillId="6" borderId="135" xfId="6" applyFont="1" applyFill="1" applyBorder="1" applyAlignment="1">
      <alignment horizontal="center" vertical="center" wrapText="1"/>
    </xf>
    <xf numFmtId="0" fontId="16" fillId="6" borderId="31" xfId="6" applyFont="1" applyFill="1" applyBorder="1" applyAlignment="1">
      <alignment horizontal="center" vertical="center" wrapText="1"/>
    </xf>
    <xf numFmtId="0" fontId="16" fillId="6" borderId="136" xfId="6" applyFont="1" applyFill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165" fontId="10" fillId="2" borderId="0" xfId="7" applyNumberFormat="1" applyFont="1" applyFill="1" applyBorder="1" applyAlignment="1">
      <alignment horizontal="center" vertical="center" wrapText="1"/>
    </xf>
    <xf numFmtId="0" fontId="30" fillId="2" borderId="30" xfId="6" applyFont="1" applyFill="1" applyBorder="1" applyAlignment="1">
      <alignment horizontal="center" vertical="center" wrapText="1"/>
    </xf>
    <xf numFmtId="0" fontId="30" fillId="2" borderId="31" xfId="6" applyFont="1" applyFill="1" applyBorder="1" applyAlignment="1">
      <alignment horizontal="center" vertical="center" wrapText="1"/>
    </xf>
    <xf numFmtId="0" fontId="13" fillId="3" borderId="36" xfId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1" xfId="0" applyFont="1" applyBorder="1" applyAlignment="1">
      <alignment vertical="center"/>
    </xf>
    <xf numFmtId="0" fontId="10" fillId="0" borderId="82" xfId="0" applyFont="1" applyBorder="1" applyAlignment="1">
      <alignment vertical="center"/>
    </xf>
    <xf numFmtId="0" fontId="10" fillId="0" borderId="126" xfId="0" applyFont="1" applyBorder="1" applyAlignment="1">
      <alignment vertical="center"/>
    </xf>
    <xf numFmtId="0" fontId="13" fillId="2" borderId="81" xfId="6" applyFont="1" applyFill="1" applyBorder="1" applyAlignment="1">
      <alignment horizontal="center" vertical="center" wrapText="1"/>
    </xf>
    <xf numFmtId="0" fontId="13" fillId="2" borderId="82" xfId="6" applyFont="1" applyFill="1" applyBorder="1" applyAlignment="1">
      <alignment horizontal="center" vertical="center" wrapText="1"/>
    </xf>
    <xf numFmtId="0" fontId="13" fillId="2" borderId="169" xfId="6" applyFont="1" applyFill="1" applyBorder="1" applyAlignment="1">
      <alignment horizontal="center" vertical="center" wrapText="1"/>
    </xf>
    <xf numFmtId="0" fontId="2" fillId="6" borderId="153" xfId="6" applyFont="1" applyFill="1" applyBorder="1" applyAlignment="1">
      <alignment horizontal="center" vertical="center" wrapText="1"/>
    </xf>
    <xf numFmtId="0" fontId="2" fillId="6" borderId="82" xfId="6" applyFont="1" applyFill="1" applyBorder="1" applyAlignment="1">
      <alignment horizontal="center" vertical="center" wrapText="1"/>
    </xf>
    <xf numFmtId="0" fontId="2" fillId="6" borderId="169" xfId="6" applyFont="1" applyFill="1" applyBorder="1" applyAlignment="1">
      <alignment horizontal="center" vertical="center" wrapText="1"/>
    </xf>
    <xf numFmtId="0" fontId="14" fillId="2" borderId="33" xfId="6" applyFont="1" applyFill="1" applyBorder="1" applyAlignment="1">
      <alignment horizontal="center" vertical="center" wrapText="1"/>
    </xf>
    <xf numFmtId="0" fontId="14" fillId="2" borderId="34" xfId="6" applyFont="1" applyFill="1" applyBorder="1" applyAlignment="1">
      <alignment horizontal="center" vertical="center" wrapText="1"/>
    </xf>
    <xf numFmtId="0" fontId="19" fillId="6" borderId="34" xfId="6" applyFont="1" applyFill="1" applyBorder="1" applyAlignment="1">
      <alignment horizontal="center" vertical="center" wrapText="1"/>
    </xf>
    <xf numFmtId="0" fontId="14" fillId="2" borderId="24" xfId="6" applyFont="1" applyFill="1" applyBorder="1" applyAlignment="1">
      <alignment horizontal="center" vertical="center" wrapText="1"/>
    </xf>
    <xf numFmtId="0" fontId="14" fillId="2" borderId="25" xfId="6" applyFont="1" applyFill="1" applyBorder="1" applyAlignment="1">
      <alignment horizontal="center" vertical="center" wrapText="1"/>
    </xf>
    <xf numFmtId="0" fontId="19" fillId="6" borderId="25" xfId="6" applyFont="1" applyFill="1" applyBorder="1" applyAlignment="1">
      <alignment horizontal="center" vertical="center" wrapText="1"/>
    </xf>
    <xf numFmtId="0" fontId="14" fillId="2" borderId="148" xfId="6" applyFont="1" applyFill="1" applyBorder="1" applyAlignment="1">
      <alignment horizontal="center" vertical="center" wrapText="1"/>
    </xf>
    <xf numFmtId="0" fontId="14" fillId="2" borderId="51" xfId="6" applyFont="1" applyFill="1" applyBorder="1" applyAlignment="1">
      <alignment horizontal="center" vertical="center" wrapText="1"/>
    </xf>
    <xf numFmtId="0" fontId="19" fillId="6" borderId="51" xfId="6" applyFont="1" applyFill="1" applyBorder="1" applyAlignment="1">
      <alignment horizontal="center" vertical="center" wrapText="1"/>
    </xf>
    <xf numFmtId="0" fontId="2" fillId="9" borderId="87" xfId="6" applyFont="1" applyFill="1" applyBorder="1" applyAlignment="1">
      <alignment horizontal="center" vertical="center" wrapText="1"/>
    </xf>
    <xf numFmtId="0" fontId="2" fillId="9" borderId="93" xfId="6" applyFont="1" applyFill="1" applyBorder="1" applyAlignment="1">
      <alignment horizontal="center" vertical="center" wrapText="1"/>
    </xf>
    <xf numFmtId="0" fontId="2" fillId="9" borderId="95" xfId="6" applyFont="1" applyFill="1" applyBorder="1" applyAlignment="1">
      <alignment horizontal="center" vertical="center" wrapText="1"/>
    </xf>
    <xf numFmtId="0" fontId="10" fillId="9" borderId="87" xfId="11" applyFont="1" applyFill="1" applyBorder="1" applyAlignment="1">
      <alignment horizontal="center" vertical="center" wrapText="1"/>
    </xf>
    <xf numFmtId="0" fontId="10" fillId="9" borderId="93" xfId="11" applyFont="1" applyFill="1" applyBorder="1" applyAlignment="1">
      <alignment horizontal="center" vertical="center" wrapText="1"/>
    </xf>
    <xf numFmtId="0" fontId="10" fillId="9" borderId="95" xfId="11" applyFont="1" applyFill="1" applyBorder="1" applyAlignment="1">
      <alignment horizontal="center" vertical="center" wrapText="1"/>
    </xf>
    <xf numFmtId="0" fontId="13" fillId="3" borderId="30" xfId="1" applyFont="1" applyFill="1" applyBorder="1" applyAlignment="1">
      <alignment horizontal="center"/>
    </xf>
    <xf numFmtId="0" fontId="13" fillId="3" borderId="31" xfId="1" applyFont="1" applyFill="1" applyBorder="1" applyAlignment="1">
      <alignment horizontal="center"/>
    </xf>
    <xf numFmtId="0" fontId="13" fillId="3" borderId="32" xfId="1" applyFont="1" applyFill="1" applyBorder="1" applyAlignment="1">
      <alignment horizontal="center"/>
    </xf>
    <xf numFmtId="0" fontId="19" fillId="9" borderId="36" xfId="6" applyFont="1" applyFill="1" applyBorder="1" applyAlignment="1">
      <alignment horizontal="center" vertical="center" wrapText="1"/>
    </xf>
    <xf numFmtId="0" fontId="19" fillId="9" borderId="37" xfId="6" applyFont="1" applyFill="1" applyBorder="1" applyAlignment="1">
      <alignment horizontal="center" vertical="center" wrapText="1"/>
    </xf>
    <xf numFmtId="0" fontId="19" fillId="9" borderId="144" xfId="6" applyFont="1" applyFill="1" applyBorder="1" applyAlignment="1">
      <alignment horizontal="center" vertical="center" wrapText="1"/>
    </xf>
    <xf numFmtId="0" fontId="19" fillId="9" borderId="145" xfId="6" applyFont="1" applyFill="1" applyBorder="1" applyAlignment="1">
      <alignment horizontal="center" vertical="center" wrapText="1"/>
    </xf>
    <xf numFmtId="0" fontId="14" fillId="9" borderId="128" xfId="6" applyFont="1" applyFill="1" applyBorder="1" applyAlignment="1">
      <alignment horizontal="center" vertical="center"/>
    </xf>
    <xf numFmtId="0" fontId="1" fillId="9" borderId="127" xfId="11" applyFill="1" applyBorder="1" applyAlignment="1">
      <alignment horizontal="center" vertical="center"/>
    </xf>
    <xf numFmtId="0" fontId="1" fillId="9" borderId="134" xfId="11" applyFill="1" applyBorder="1" applyAlignment="1">
      <alignment horizontal="center" vertical="center"/>
    </xf>
    <xf numFmtId="0" fontId="1" fillId="9" borderId="87" xfId="11" applyFill="1" applyBorder="1" applyAlignment="1">
      <alignment horizontal="center"/>
    </xf>
    <xf numFmtId="0" fontId="1" fillId="9" borderId="93" xfId="11" applyFill="1" applyBorder="1" applyAlignment="1">
      <alignment horizontal="center"/>
    </xf>
    <xf numFmtId="0" fontId="1" fillId="9" borderId="95" xfId="11" applyFill="1" applyBorder="1" applyAlignment="1">
      <alignment horizontal="center"/>
    </xf>
    <xf numFmtId="0" fontId="14" fillId="2" borderId="117" xfId="6" applyFont="1" applyFill="1" applyBorder="1" applyAlignment="1">
      <alignment horizontal="center" vertical="center" wrapText="1"/>
    </xf>
    <xf numFmtId="0" fontId="14" fillId="2" borderId="104" xfId="6" applyFont="1" applyFill="1" applyBorder="1" applyAlignment="1">
      <alignment horizontal="center" vertical="center" wrapText="1"/>
    </xf>
    <xf numFmtId="0" fontId="19" fillId="6" borderId="104" xfId="6" applyFont="1" applyFill="1" applyBorder="1" applyAlignment="1">
      <alignment horizontal="center" vertical="center" wrapText="1"/>
    </xf>
    <xf numFmtId="0" fontId="13" fillId="9" borderId="13" xfId="6" applyFont="1" applyFill="1" applyBorder="1" applyAlignment="1">
      <alignment horizontal="center" vertical="center" wrapText="1"/>
    </xf>
    <xf numFmtId="0" fontId="13" fillId="9" borderId="15" xfId="6" applyFont="1" applyFill="1" applyBorder="1" applyAlignment="1">
      <alignment horizontal="center" vertical="center" wrapText="1"/>
    </xf>
    <xf numFmtId="0" fontId="2" fillId="9" borderId="36" xfId="6" applyFont="1" applyFill="1" applyBorder="1" applyAlignment="1">
      <alignment horizontal="center" vertical="center" wrapText="1"/>
    </xf>
    <xf numFmtId="0" fontId="2" fillId="9" borderId="103" xfId="6" applyFont="1" applyFill="1" applyBorder="1" applyAlignment="1">
      <alignment horizontal="center" vertical="center" wrapText="1"/>
    </xf>
    <xf numFmtId="0" fontId="2" fillId="9" borderId="81" xfId="6" applyFont="1" applyFill="1" applyBorder="1" applyAlignment="1">
      <alignment horizontal="center" vertical="center" wrapText="1"/>
    </xf>
    <xf numFmtId="0" fontId="13" fillId="9" borderId="37" xfId="6" applyFont="1" applyFill="1" applyBorder="1" applyAlignment="1">
      <alignment horizontal="center" vertical="center" wrapText="1"/>
    </xf>
    <xf numFmtId="0" fontId="13" fillId="9" borderId="0" xfId="6" applyFont="1" applyFill="1" applyBorder="1" applyAlignment="1">
      <alignment horizontal="center" vertical="center" wrapText="1"/>
    </xf>
    <xf numFmtId="0" fontId="13" fillId="9" borderId="82" xfId="6" applyFont="1" applyFill="1" applyBorder="1" applyAlignment="1">
      <alignment horizontal="center" vertical="center" wrapText="1"/>
    </xf>
    <xf numFmtId="0" fontId="13" fillId="2" borderId="13" xfId="6" applyFont="1" applyFill="1" applyBorder="1" applyAlignment="1">
      <alignment horizontal="center" vertical="center" wrapText="1"/>
    </xf>
    <xf numFmtId="0" fontId="13" fillId="2" borderId="14" xfId="6" applyFont="1" applyFill="1" applyBorder="1" applyAlignment="1">
      <alignment horizontal="center" vertical="center" wrapText="1"/>
    </xf>
    <xf numFmtId="0" fontId="13" fillId="2" borderId="128" xfId="6" applyFont="1" applyFill="1" applyBorder="1" applyAlignment="1">
      <alignment horizontal="center" vertical="center" wrapText="1"/>
    </xf>
    <xf numFmtId="0" fontId="2" fillId="6" borderId="127" xfId="6" applyFont="1" applyFill="1" applyBorder="1" applyAlignment="1">
      <alignment horizontal="center" vertical="center" wrapText="1"/>
    </xf>
    <xf numFmtId="0" fontId="2" fillId="6" borderId="14" xfId="6" applyFont="1" applyFill="1" applyBorder="1" applyAlignment="1">
      <alignment horizontal="center" vertical="center" wrapText="1"/>
    </xf>
    <xf numFmtId="0" fontId="2" fillId="6" borderId="128" xfId="6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5" borderId="225" xfId="0" applyFont="1" applyFill="1" applyBorder="1" applyAlignment="1">
      <alignment horizontal="center" vertical="center" wrapText="1"/>
    </xf>
    <xf numFmtId="0" fontId="14" fillId="5" borderId="226" xfId="0" applyFont="1" applyFill="1" applyBorder="1" applyAlignment="1">
      <alignment horizontal="center" vertical="center" wrapText="1"/>
    </xf>
    <xf numFmtId="3" fontId="19" fillId="6" borderId="8" xfId="0" applyNumberFormat="1" applyFont="1" applyFill="1" applyBorder="1" applyAlignment="1">
      <alignment horizontal="center" vertical="center" wrapText="1"/>
    </xf>
    <xf numFmtId="3" fontId="19" fillId="2" borderId="147" xfId="0" applyNumberFormat="1" applyFont="1" applyFill="1" applyBorder="1" applyAlignment="1">
      <alignment horizontal="center" vertical="center" wrapText="1"/>
    </xf>
    <xf numFmtId="3" fontId="19" fillId="2" borderId="146" xfId="0" applyNumberFormat="1" applyFont="1" applyFill="1" applyBorder="1" applyAlignment="1">
      <alignment horizontal="center" vertical="center" wrapText="1"/>
    </xf>
    <xf numFmtId="3" fontId="19" fillId="6" borderId="147" xfId="0" applyNumberFormat="1" applyFont="1" applyFill="1" applyBorder="1" applyAlignment="1">
      <alignment horizontal="center" vertical="center" wrapText="1"/>
    </xf>
    <xf numFmtId="3" fontId="19" fillId="6" borderId="146" xfId="0" applyNumberFormat="1" applyFont="1" applyFill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3" fontId="19" fillId="6" borderId="142" xfId="0" applyNumberFormat="1" applyFont="1" applyFill="1" applyBorder="1" applyAlignment="1">
      <alignment horizontal="center" vertical="center" wrapText="1"/>
    </xf>
    <xf numFmtId="3" fontId="19" fillId="6" borderId="159" xfId="0" applyNumberFormat="1" applyFont="1" applyFill="1" applyBorder="1" applyAlignment="1">
      <alignment horizontal="center" vertical="center" wrapText="1"/>
    </xf>
    <xf numFmtId="3" fontId="19" fillId="2" borderId="176" xfId="0" applyNumberFormat="1" applyFont="1" applyFill="1" applyBorder="1" applyAlignment="1">
      <alignment horizontal="center" vertical="center" wrapText="1"/>
    </xf>
    <xf numFmtId="3" fontId="19" fillId="2" borderId="177" xfId="0" applyNumberFormat="1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3" fontId="24" fillId="0" borderId="142" xfId="0" applyNumberFormat="1" applyFont="1" applyFill="1" applyBorder="1" applyAlignment="1">
      <alignment horizontal="center" vertical="center" wrapText="1"/>
    </xf>
    <xf numFmtId="3" fontId="24" fillId="0" borderId="139" xfId="0" applyNumberFormat="1" applyFont="1" applyFill="1" applyBorder="1" applyAlignment="1">
      <alignment horizontal="center" vertical="center" wrapText="1"/>
    </xf>
    <xf numFmtId="3" fontId="24" fillId="0" borderId="46" xfId="0" applyNumberFormat="1" applyFont="1" applyFill="1" applyBorder="1" applyAlignment="1">
      <alignment horizontal="center" vertical="center" wrapText="1"/>
    </xf>
    <xf numFmtId="3" fontId="24" fillId="0" borderId="104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82" xfId="0" applyNumberFormat="1" applyFont="1" applyFill="1" applyBorder="1" applyAlignment="1">
      <alignment horizontal="center" vertical="center" wrapText="1"/>
    </xf>
    <xf numFmtId="165" fontId="25" fillId="0" borderId="47" xfId="0" applyNumberFormat="1" applyFont="1" applyFill="1" applyBorder="1" applyAlignment="1">
      <alignment horizontal="center" vertical="center"/>
    </xf>
    <xf numFmtId="165" fontId="25" fillId="0" borderId="118" xfId="0" applyNumberFormat="1" applyFont="1" applyFill="1" applyBorder="1" applyAlignment="1">
      <alignment horizontal="center" vertical="center"/>
    </xf>
    <xf numFmtId="0" fontId="14" fillId="5" borderId="105" xfId="0" applyFont="1" applyFill="1" applyBorder="1" applyAlignment="1">
      <alignment horizontal="center" vertical="center"/>
    </xf>
    <xf numFmtId="0" fontId="14" fillId="5" borderId="154" xfId="0" applyFont="1" applyFill="1" applyBorder="1" applyAlignment="1">
      <alignment horizontal="center" vertical="center"/>
    </xf>
    <xf numFmtId="0" fontId="14" fillId="5" borderId="84" xfId="0" applyFont="1" applyFill="1" applyBorder="1" applyAlignment="1">
      <alignment horizontal="center" vertical="center"/>
    </xf>
    <xf numFmtId="0" fontId="14" fillId="5" borderId="156" xfId="0" applyFont="1" applyFill="1" applyBorder="1" applyAlignment="1">
      <alignment horizontal="center" vertical="center"/>
    </xf>
    <xf numFmtId="0" fontId="14" fillId="5" borderId="106" xfId="0" applyFont="1" applyFill="1" applyBorder="1" applyAlignment="1">
      <alignment horizontal="center" vertical="center" wrapText="1"/>
    </xf>
    <xf numFmtId="0" fontId="14" fillId="5" borderId="157" xfId="0" applyFont="1" applyFill="1" applyBorder="1" applyAlignment="1">
      <alignment horizontal="center" vertical="center" wrapText="1"/>
    </xf>
    <xf numFmtId="0" fontId="14" fillId="5" borderId="107" xfId="0" applyFont="1" applyFill="1" applyBorder="1" applyAlignment="1">
      <alignment horizontal="center" vertical="center" wrapText="1"/>
    </xf>
    <xf numFmtId="0" fontId="14" fillId="5" borderId="108" xfId="0" applyFont="1" applyFill="1" applyBorder="1" applyAlignment="1">
      <alignment horizontal="center" vertical="center" wrapText="1"/>
    </xf>
    <xf numFmtId="0" fontId="14" fillId="5" borderId="110" xfId="0" applyFont="1" applyFill="1" applyBorder="1" applyAlignment="1">
      <alignment horizontal="center" vertical="center" wrapText="1"/>
    </xf>
    <xf numFmtId="0" fontId="2" fillId="2" borderId="124" xfId="0" applyFont="1" applyFill="1" applyBorder="1" applyAlignment="1">
      <alignment horizontal="center" vertical="center" wrapText="1"/>
    </xf>
    <xf numFmtId="0" fontId="2" fillId="2" borderId="125" xfId="0" applyFont="1" applyFill="1" applyBorder="1" applyAlignment="1">
      <alignment horizontal="center" vertical="center" wrapText="1"/>
    </xf>
    <xf numFmtId="167" fontId="2" fillId="2" borderId="142" xfId="0" applyNumberFormat="1" applyFont="1" applyFill="1" applyBorder="1" applyAlignment="1">
      <alignment horizontal="center" vertical="center" wrapText="1"/>
    </xf>
    <xf numFmtId="167" fontId="2" fillId="2" borderId="159" xfId="0" applyNumberFormat="1" applyFont="1" applyFill="1" applyBorder="1" applyAlignment="1">
      <alignment horizontal="center" vertical="center" wrapText="1"/>
    </xf>
    <xf numFmtId="167" fontId="2" fillId="2" borderId="161" xfId="0" applyNumberFormat="1" applyFont="1" applyFill="1" applyBorder="1" applyAlignment="1">
      <alignment horizontal="center" vertical="center" wrapText="1"/>
    </xf>
    <xf numFmtId="167" fontId="2" fillId="2" borderId="160" xfId="0" applyNumberFormat="1" applyFont="1" applyFill="1" applyBorder="1" applyAlignment="1">
      <alignment horizontal="center" vertical="center" wrapText="1"/>
    </xf>
    <xf numFmtId="167" fontId="2" fillId="2" borderId="141" xfId="0" applyNumberFormat="1" applyFont="1" applyFill="1" applyBorder="1" applyAlignment="1">
      <alignment horizontal="center" vertical="center" wrapText="1"/>
    </xf>
    <xf numFmtId="167" fontId="2" fillId="2" borderId="158" xfId="0" applyNumberFormat="1" applyFont="1" applyFill="1" applyBorder="1" applyAlignment="1">
      <alignment horizontal="center" vertical="center" wrapText="1"/>
    </xf>
    <xf numFmtId="167" fontId="2" fillId="2" borderId="139" xfId="0" applyNumberFormat="1" applyFont="1" applyFill="1" applyBorder="1" applyAlignment="1">
      <alignment horizontal="center" vertical="center" wrapText="1"/>
    </xf>
    <xf numFmtId="167" fontId="2" fillId="2" borderId="14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2" fillId="2" borderId="123" xfId="0" applyFont="1" applyFill="1" applyBorder="1" applyAlignment="1">
      <alignment horizontal="center" vertical="center" wrapText="1"/>
    </xf>
    <xf numFmtId="10" fontId="16" fillId="2" borderId="0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center" vertical="center" wrapText="1"/>
    </xf>
    <xf numFmtId="167" fontId="2" fillId="2" borderId="137" xfId="0" applyNumberFormat="1" applyFont="1" applyFill="1" applyBorder="1" applyAlignment="1">
      <alignment horizontal="center" vertical="center" wrapText="1"/>
    </xf>
    <xf numFmtId="167" fontId="2" fillId="2" borderId="138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 wrapText="1"/>
    </xf>
    <xf numFmtId="0" fontId="13" fillId="5" borderId="135" xfId="7" applyFont="1" applyFill="1" applyBorder="1" applyAlignment="1">
      <alignment horizontal="center" vertical="center"/>
    </xf>
    <xf numFmtId="0" fontId="13" fillId="5" borderId="136" xfId="7" applyFont="1" applyFill="1" applyBorder="1" applyAlignment="1">
      <alignment horizontal="center" vertical="center"/>
    </xf>
    <xf numFmtId="0" fontId="14" fillId="5" borderId="83" xfId="0" applyFont="1" applyFill="1" applyBorder="1" applyAlignment="1">
      <alignment horizontal="center" vertical="center"/>
    </xf>
    <xf numFmtId="0" fontId="22" fillId="0" borderId="89" xfId="0" applyFont="1" applyBorder="1"/>
    <xf numFmtId="0" fontId="14" fillId="5" borderId="90" xfId="0" applyFont="1" applyFill="1" applyBorder="1" applyAlignment="1">
      <alignment horizontal="center" vertical="center"/>
    </xf>
    <xf numFmtId="0" fontId="14" fillId="5" borderId="85" xfId="0" applyFont="1" applyFill="1" applyBorder="1" applyAlignment="1">
      <alignment horizontal="center" vertical="center"/>
    </xf>
    <xf numFmtId="0" fontId="14" fillId="5" borderId="91" xfId="0" applyFont="1" applyFill="1" applyBorder="1" applyAlignment="1">
      <alignment horizontal="center" vertical="center"/>
    </xf>
    <xf numFmtId="0" fontId="14" fillId="5" borderId="86" xfId="0" applyFont="1" applyFill="1" applyBorder="1" applyAlignment="1">
      <alignment horizontal="center" vertical="center" wrapText="1"/>
    </xf>
    <xf numFmtId="0" fontId="22" fillId="0" borderId="92" xfId="0" applyFont="1" applyBorder="1" applyAlignment="1">
      <alignment wrapText="1"/>
    </xf>
    <xf numFmtId="0" fontId="14" fillId="5" borderId="220" xfId="0" applyFont="1" applyFill="1" applyBorder="1" applyAlignment="1">
      <alignment horizontal="center" vertical="center" wrapText="1"/>
    </xf>
    <xf numFmtId="0" fontId="14" fillId="5" borderId="88" xfId="0" applyFont="1" applyFill="1" applyBorder="1" applyAlignment="1">
      <alignment horizontal="center" vertical="center" wrapText="1"/>
    </xf>
    <xf numFmtId="0" fontId="14" fillId="5" borderId="83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3" fontId="24" fillId="0" borderId="25" xfId="0" applyNumberFormat="1" applyFont="1" applyFill="1" applyBorder="1" applyAlignment="1">
      <alignment horizontal="center" vertical="center" wrapText="1"/>
    </xf>
    <xf numFmtId="3" fontId="24" fillId="0" borderId="192" xfId="0" applyNumberFormat="1" applyFont="1" applyFill="1" applyBorder="1" applyAlignment="1">
      <alignment horizontal="center" vertical="center" wrapText="1"/>
    </xf>
    <xf numFmtId="3" fontId="24" fillId="0" borderId="227" xfId="0" applyNumberFormat="1" applyFont="1" applyFill="1" applyBorder="1" applyAlignment="1">
      <alignment horizontal="center" vertical="center" wrapText="1"/>
    </xf>
    <xf numFmtId="3" fontId="24" fillId="0" borderId="141" xfId="0" applyNumberFormat="1" applyFont="1" applyFill="1" applyBorder="1" applyAlignment="1">
      <alignment horizontal="center" vertical="center" wrapText="1"/>
    </xf>
    <xf numFmtId="165" fontId="25" fillId="0" borderId="228" xfId="0" applyNumberFormat="1" applyFont="1" applyFill="1" applyBorder="1" applyAlignment="1">
      <alignment horizontal="center" vertical="center"/>
    </xf>
    <xf numFmtId="165" fontId="25" fillId="0" borderId="229" xfId="0" applyNumberFormat="1" applyFont="1" applyFill="1" applyBorder="1" applyAlignment="1">
      <alignment horizontal="center" vertical="center"/>
    </xf>
    <xf numFmtId="3" fontId="24" fillId="0" borderId="161" xfId="0" applyNumberFormat="1" applyFont="1" applyFill="1" applyBorder="1" applyAlignment="1">
      <alignment horizontal="center" vertical="center" wrapText="1"/>
    </xf>
    <xf numFmtId="3" fontId="25" fillId="0" borderId="46" xfId="0" applyNumberFormat="1" applyFont="1" applyFill="1" applyBorder="1" applyAlignment="1">
      <alignment horizontal="center" vertical="center" wrapText="1"/>
    </xf>
    <xf numFmtId="3" fontId="25" fillId="0" borderId="34" xfId="0" applyNumberFormat="1" applyFont="1" applyFill="1" applyBorder="1" applyAlignment="1">
      <alignment horizontal="center" vertical="center" wrapText="1"/>
    </xf>
    <xf numFmtId="165" fontId="25" fillId="0" borderId="35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3" fontId="45" fillId="11" borderId="189" xfId="0" applyNumberFormat="1" applyFont="1" applyFill="1" applyBorder="1" applyAlignment="1">
      <alignment horizontal="center" vertical="center" wrapText="1"/>
    </xf>
    <xf numFmtId="3" fontId="45" fillId="11" borderId="129" xfId="0" applyNumberFormat="1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47" fillId="11" borderId="173" xfId="0" applyFont="1" applyFill="1" applyBorder="1" applyAlignment="1">
      <alignment horizontal="center" vertical="center" wrapText="1"/>
    </xf>
    <xf numFmtId="0" fontId="47" fillId="11" borderId="76" xfId="0" applyFont="1" applyFill="1" applyBorder="1" applyAlignment="1">
      <alignment horizontal="center" vertical="center" wrapText="1"/>
    </xf>
    <xf numFmtId="0" fontId="44" fillId="0" borderId="184" xfId="0" applyFont="1" applyBorder="1" applyAlignment="1">
      <alignment vertical="center" wrapText="1"/>
    </xf>
    <xf numFmtId="0" fontId="44" fillId="0" borderId="185" xfId="0" applyFont="1" applyBorder="1" applyAlignment="1">
      <alignment vertical="center" wrapText="1"/>
    </xf>
    <xf numFmtId="0" fontId="45" fillId="11" borderId="51" xfId="0" applyFont="1" applyFill="1" applyBorder="1" applyAlignment="1">
      <alignment vertical="center" wrapText="1"/>
    </xf>
    <xf numFmtId="0" fontId="45" fillId="11" borderId="53" xfId="0" applyFont="1" applyFill="1" applyBorder="1" applyAlignment="1">
      <alignment vertical="center" wrapText="1"/>
    </xf>
    <xf numFmtId="0" fontId="45" fillId="11" borderId="182" xfId="0" applyFont="1" applyFill="1" applyBorder="1" applyAlignment="1">
      <alignment vertical="center" wrapText="1"/>
    </xf>
    <xf numFmtId="0" fontId="45" fillId="11" borderId="186" xfId="0" applyFont="1" applyFill="1" applyBorder="1" applyAlignment="1">
      <alignment vertical="center" wrapText="1"/>
    </xf>
    <xf numFmtId="3" fontId="48" fillId="11" borderId="51" xfId="0" applyNumberFormat="1" applyFont="1" applyFill="1" applyBorder="1" applyAlignment="1">
      <alignment horizontal="center" vertical="center" wrapText="1"/>
    </xf>
    <xf numFmtId="3" fontId="48" fillId="11" borderId="53" xfId="0" applyNumberFormat="1" applyFont="1" applyFill="1" applyBorder="1" applyAlignment="1">
      <alignment horizontal="center" vertical="center" wrapText="1"/>
    </xf>
    <xf numFmtId="3" fontId="45" fillId="11" borderId="187" xfId="0" applyNumberFormat="1" applyFont="1" applyFill="1" applyBorder="1" applyAlignment="1">
      <alignment horizontal="center" vertical="center" wrapText="1"/>
    </xf>
    <xf numFmtId="3" fontId="45" fillId="11" borderId="188" xfId="0" applyNumberFormat="1" applyFont="1" applyFill="1" applyBorder="1" applyAlignment="1">
      <alignment horizontal="center" vertical="center" wrapText="1"/>
    </xf>
    <xf numFmtId="0" fontId="47" fillId="11" borderId="149" xfId="0" applyFont="1" applyFill="1" applyBorder="1" applyAlignment="1">
      <alignment horizontal="center" vertical="center" wrapText="1"/>
    </xf>
    <xf numFmtId="0" fontId="47" fillId="11" borderId="54" xfId="0" applyFont="1" applyFill="1" applyBorder="1" applyAlignment="1">
      <alignment horizontal="center" vertical="center" wrapText="1"/>
    </xf>
    <xf numFmtId="3" fontId="45" fillId="11" borderId="172" xfId="0" applyNumberFormat="1" applyFont="1" applyFill="1" applyBorder="1" applyAlignment="1">
      <alignment horizontal="center" vertical="center" wrapText="1"/>
    </xf>
    <xf numFmtId="3" fontId="45" fillId="11" borderId="75" xfId="0" applyNumberFormat="1" applyFont="1" applyFill="1" applyBorder="1" applyAlignment="1">
      <alignment horizontal="center" vertical="center" wrapText="1"/>
    </xf>
    <xf numFmtId="3" fontId="45" fillId="11" borderId="182" xfId="0" applyNumberFormat="1" applyFont="1" applyFill="1" applyBorder="1" applyAlignment="1">
      <alignment horizontal="center" vertical="center" wrapText="1"/>
    </xf>
    <xf numFmtId="3" fontId="45" fillId="11" borderId="186" xfId="0" applyNumberFormat="1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/>
    </xf>
    <xf numFmtId="0" fontId="44" fillId="0" borderId="183" xfId="0" applyFont="1" applyBorder="1" applyAlignment="1">
      <alignment vertical="center" wrapText="1"/>
    </xf>
    <xf numFmtId="0" fontId="45" fillId="11" borderId="189" xfId="0" applyFont="1" applyFill="1" applyBorder="1" applyAlignment="1">
      <alignment vertical="center" wrapText="1"/>
    </xf>
    <xf numFmtId="0" fontId="45" fillId="11" borderId="129" xfId="0" applyFont="1" applyFill="1" applyBorder="1" applyAlignment="1">
      <alignment vertical="center" wrapText="1"/>
    </xf>
    <xf numFmtId="3" fontId="19" fillId="2" borderId="25" xfId="0" applyNumberFormat="1" applyFont="1" applyFill="1" applyBorder="1" applyAlignment="1">
      <alignment horizontal="center" vertical="center" wrapText="1"/>
    </xf>
    <xf numFmtId="3" fontId="19" fillId="6" borderId="28" xfId="0" applyNumberFormat="1" applyFont="1" applyFill="1" applyBorder="1" applyAlignment="1">
      <alignment horizontal="center" vertical="center" wrapText="1"/>
    </xf>
    <xf numFmtId="3" fontId="25" fillId="0" borderId="19" xfId="0" applyNumberFormat="1" applyFont="1" applyFill="1" applyBorder="1" applyAlignment="1">
      <alignment horizontal="center" vertical="center" wrapText="1"/>
    </xf>
    <xf numFmtId="3" fontId="25" fillId="0" borderId="179" xfId="0" applyNumberFormat="1" applyFont="1" applyFill="1" applyBorder="1" applyAlignment="1">
      <alignment horizontal="center" vertical="center" wrapText="1"/>
    </xf>
    <xf numFmtId="3" fontId="24" fillId="0" borderId="178" xfId="0" applyNumberFormat="1" applyFont="1" applyFill="1" applyBorder="1" applyAlignment="1">
      <alignment horizontal="center" vertical="center" wrapText="1"/>
    </xf>
    <xf numFmtId="3" fontId="24" fillId="0" borderId="153" xfId="0" applyNumberFormat="1" applyFont="1" applyFill="1" applyBorder="1" applyAlignment="1">
      <alignment horizontal="center" vertical="center" wrapText="1"/>
    </xf>
    <xf numFmtId="165" fontId="25" fillId="0" borderId="20" xfId="0" applyNumberFormat="1" applyFont="1" applyFill="1" applyBorder="1" applyAlignment="1">
      <alignment horizontal="center" vertical="center"/>
    </xf>
    <xf numFmtId="165" fontId="25" fillId="0" borderId="150" xfId="0" applyNumberFormat="1" applyFont="1" applyFill="1" applyBorder="1" applyAlignment="1">
      <alignment horizontal="center" vertical="center"/>
    </xf>
    <xf numFmtId="3" fontId="25" fillId="0" borderId="193" xfId="0" applyNumberFormat="1" applyFont="1" applyFill="1" applyBorder="1" applyAlignment="1">
      <alignment horizontal="center" vertical="center" wrapText="1"/>
    </xf>
    <xf numFmtId="3" fontId="25" fillId="0" borderId="201" xfId="0" applyNumberFormat="1" applyFont="1" applyFill="1" applyBorder="1" applyAlignment="1">
      <alignment horizontal="center" vertical="center" wrapText="1"/>
    </xf>
    <xf numFmtId="3" fontId="24" fillId="0" borderId="193" xfId="0" applyNumberFormat="1" applyFont="1" applyFill="1" applyBorder="1" applyAlignment="1">
      <alignment horizontal="center" vertical="center" wrapText="1"/>
    </xf>
    <xf numFmtId="3" fontId="24" fillId="0" borderId="206" xfId="0" applyNumberFormat="1" applyFont="1" applyFill="1" applyBorder="1" applyAlignment="1">
      <alignment horizontal="center" vertical="center" wrapText="1"/>
    </xf>
    <xf numFmtId="3" fontId="25" fillId="0" borderId="203" xfId="0" applyNumberFormat="1" applyFont="1" applyFill="1" applyBorder="1" applyAlignment="1">
      <alignment horizontal="center" vertical="center" wrapText="1"/>
    </xf>
    <xf numFmtId="3" fontId="25" fillId="0" borderId="205" xfId="0" applyNumberFormat="1" applyFont="1" applyFill="1" applyBorder="1" applyAlignment="1">
      <alignment horizontal="center" vertical="center" wrapText="1"/>
    </xf>
    <xf numFmtId="165" fontId="25" fillId="0" borderId="202" xfId="0" applyNumberFormat="1" applyFont="1" applyFill="1" applyBorder="1" applyAlignment="1">
      <alignment horizontal="center" vertical="center"/>
    </xf>
    <xf numFmtId="165" fontId="25" fillId="0" borderId="204" xfId="0" applyNumberFormat="1" applyFont="1" applyFill="1" applyBorder="1" applyAlignment="1">
      <alignment horizontal="center" vertical="center"/>
    </xf>
    <xf numFmtId="3" fontId="25" fillId="0" borderId="65" xfId="0" applyNumberFormat="1" applyFont="1" applyFill="1" applyBorder="1" applyAlignment="1">
      <alignment horizontal="center" vertical="center" wrapText="1"/>
    </xf>
    <xf numFmtId="3" fontId="25" fillId="0" borderId="71" xfId="0" applyNumberFormat="1" applyFont="1" applyFill="1" applyBorder="1" applyAlignment="1">
      <alignment horizontal="center" vertical="center" wrapText="1"/>
    </xf>
    <xf numFmtId="3" fontId="24" fillId="0" borderId="19" xfId="0" applyNumberFormat="1" applyFont="1" applyFill="1" applyBorder="1" applyAlignment="1">
      <alignment horizontal="center" vertical="center" wrapText="1"/>
    </xf>
    <xf numFmtId="3" fontId="24" fillId="0" borderId="71" xfId="0" applyNumberFormat="1" applyFont="1" applyFill="1" applyBorder="1" applyAlignment="1">
      <alignment horizontal="center" vertical="center" wrapText="1"/>
    </xf>
    <xf numFmtId="165" fontId="25" fillId="0" borderId="77" xfId="0" applyNumberFormat="1" applyFont="1" applyFill="1" applyBorder="1" applyAlignment="1">
      <alignment horizontal="center" vertical="center"/>
    </xf>
    <xf numFmtId="3" fontId="19" fillId="6" borderId="34" xfId="0" applyNumberFormat="1" applyFont="1" applyFill="1" applyBorder="1" applyAlignment="1">
      <alignment horizontal="center" vertical="center" wrapText="1"/>
    </xf>
    <xf numFmtId="0" fontId="14" fillId="5" borderId="112" xfId="0" applyFont="1" applyFill="1" applyBorder="1" applyAlignment="1">
      <alignment horizontal="center" vertical="center"/>
    </xf>
    <xf numFmtId="0" fontId="14" fillId="5" borderId="113" xfId="0" applyFont="1" applyFill="1" applyBorder="1" applyAlignment="1">
      <alignment horizontal="center" vertical="center"/>
    </xf>
    <xf numFmtId="0" fontId="14" fillId="5" borderId="114" xfId="0" applyFont="1" applyFill="1" applyBorder="1" applyAlignment="1">
      <alignment horizontal="center" vertical="center" wrapText="1"/>
    </xf>
    <xf numFmtId="0" fontId="14" fillId="5" borderId="135" xfId="0" applyFont="1" applyFill="1" applyBorder="1" applyAlignment="1">
      <alignment horizontal="center" vertical="center" wrapText="1"/>
    </xf>
    <xf numFmtId="0" fontId="14" fillId="5" borderId="136" xfId="0" applyFont="1" applyFill="1" applyBorder="1" applyAlignment="1">
      <alignment horizontal="center" vertical="center" wrapText="1"/>
    </xf>
    <xf numFmtId="165" fontId="24" fillId="0" borderId="137" xfId="0" applyNumberFormat="1" applyFont="1" applyFill="1" applyBorder="1" applyAlignment="1">
      <alignment horizontal="center" vertical="center" wrapText="1"/>
    </xf>
    <xf numFmtId="165" fontId="24" fillId="0" borderId="138" xfId="0" applyNumberFormat="1" applyFont="1" applyFill="1" applyBorder="1" applyAlignment="1">
      <alignment horizontal="center" vertical="center" wrapText="1"/>
    </xf>
    <xf numFmtId="165" fontId="24" fillId="0" borderId="124" xfId="0" applyNumberFormat="1" applyFont="1" applyFill="1" applyBorder="1" applyAlignment="1">
      <alignment horizontal="center" vertical="center" wrapText="1"/>
    </xf>
    <xf numFmtId="165" fontId="24" fillId="0" borderId="131" xfId="0" applyNumberFormat="1" applyFont="1" applyFill="1" applyBorder="1" applyAlignment="1">
      <alignment horizontal="center" vertical="center" wrapText="1"/>
    </xf>
    <xf numFmtId="165" fontId="24" fillId="0" borderId="104" xfId="0" applyNumberFormat="1" applyFont="1" applyFill="1" applyBorder="1" applyAlignment="1">
      <alignment horizontal="center" vertical="center" wrapText="1"/>
    </xf>
    <xf numFmtId="0" fontId="14" fillId="5" borderId="109" xfId="0" applyFont="1" applyFill="1" applyBorder="1" applyAlignment="1">
      <alignment horizontal="center" vertical="center"/>
    </xf>
    <xf numFmtId="165" fontId="24" fillId="0" borderId="34" xfId="0" applyNumberFormat="1" applyFont="1" applyFill="1" applyBorder="1" applyAlignment="1">
      <alignment horizontal="center" vertical="center" wrapText="1"/>
    </xf>
    <xf numFmtId="0" fontId="14" fillId="5" borderId="96" xfId="0" applyFont="1" applyFill="1" applyBorder="1" applyAlignment="1">
      <alignment horizontal="center" vertical="center" wrapText="1"/>
    </xf>
    <xf numFmtId="0" fontId="14" fillId="5" borderId="100" xfId="0" applyFont="1" applyFill="1" applyBorder="1" applyAlignment="1">
      <alignment horizontal="center" vertical="center"/>
    </xf>
    <xf numFmtId="0" fontId="14" fillId="5" borderId="101" xfId="0" applyFont="1" applyFill="1" applyBorder="1" applyAlignment="1">
      <alignment horizontal="center" vertical="center"/>
    </xf>
    <xf numFmtId="165" fontId="24" fillId="0" borderId="22" xfId="0" applyNumberFormat="1" applyFont="1" applyFill="1" applyBorder="1" applyAlignment="1">
      <alignment horizontal="center" vertical="center" wrapText="1"/>
    </xf>
    <xf numFmtId="0" fontId="14" fillId="5" borderId="218" xfId="0" applyFont="1" applyFill="1" applyBorder="1" applyAlignment="1">
      <alignment horizontal="center" vertical="center" wrapText="1"/>
    </xf>
    <xf numFmtId="0" fontId="22" fillId="0" borderId="219" xfId="0" applyFont="1" applyBorder="1" applyAlignment="1">
      <alignment wrapText="1"/>
    </xf>
    <xf numFmtId="0" fontId="14" fillId="5" borderId="217" xfId="0" applyFont="1" applyFill="1" applyBorder="1" applyAlignment="1">
      <alignment horizontal="center" vertical="center" wrapText="1"/>
    </xf>
    <xf numFmtId="3" fontId="24" fillId="0" borderId="179" xfId="0" applyNumberFormat="1" applyFont="1" applyFill="1" applyBorder="1" applyAlignment="1">
      <alignment horizontal="center" vertical="center" wrapText="1"/>
    </xf>
    <xf numFmtId="165" fontId="24" fillId="0" borderId="20" xfId="0" applyNumberFormat="1" applyFont="1" applyFill="1" applyBorder="1" applyAlignment="1">
      <alignment horizontal="center" vertical="center"/>
    </xf>
    <xf numFmtId="165" fontId="24" fillId="0" borderId="150" xfId="0" applyNumberFormat="1" applyFont="1" applyFill="1" applyBorder="1" applyAlignment="1">
      <alignment horizontal="center" vertical="center"/>
    </xf>
    <xf numFmtId="3" fontId="24" fillId="0" borderId="65" xfId="0" applyNumberFormat="1" applyFont="1" applyFill="1" applyBorder="1" applyAlignment="1">
      <alignment horizontal="center" vertical="center" wrapText="1"/>
    </xf>
    <xf numFmtId="165" fontId="24" fillId="0" borderId="77" xfId="0" applyNumberFormat="1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3" fontId="24" fillId="0" borderId="201" xfId="0" applyNumberFormat="1" applyFont="1" applyFill="1" applyBorder="1" applyAlignment="1">
      <alignment horizontal="center" vertical="center" wrapText="1"/>
    </xf>
    <xf numFmtId="3" fontId="24" fillId="0" borderId="203" xfId="0" applyNumberFormat="1" applyFont="1" applyFill="1" applyBorder="1" applyAlignment="1">
      <alignment horizontal="center" vertical="center" wrapText="1"/>
    </xf>
    <xf numFmtId="3" fontId="24" fillId="0" borderId="205" xfId="0" applyNumberFormat="1" applyFont="1" applyFill="1" applyBorder="1" applyAlignment="1">
      <alignment horizontal="center" vertical="center" wrapText="1"/>
    </xf>
    <xf numFmtId="165" fontId="24" fillId="0" borderId="202" xfId="0" applyNumberFormat="1" applyFont="1" applyFill="1" applyBorder="1" applyAlignment="1">
      <alignment horizontal="center" vertical="center"/>
    </xf>
    <xf numFmtId="165" fontId="24" fillId="0" borderId="204" xfId="0" applyNumberFormat="1" applyFont="1" applyFill="1" applyBorder="1" applyAlignment="1">
      <alignment horizontal="center" vertical="center"/>
    </xf>
    <xf numFmtId="0" fontId="22" fillId="0" borderId="115" xfId="0" applyFont="1" applyBorder="1"/>
    <xf numFmtId="0" fontId="14" fillId="5" borderId="121" xfId="0" applyFont="1" applyFill="1" applyBorder="1" applyAlignment="1">
      <alignment horizontal="center" vertical="center"/>
    </xf>
    <xf numFmtId="0" fontId="22" fillId="0" borderId="122" xfId="0" applyFont="1" applyBorder="1" applyAlignment="1">
      <alignment wrapText="1"/>
    </xf>
    <xf numFmtId="0" fontId="14" fillId="5" borderId="105" xfId="0" applyFont="1" applyFill="1" applyBorder="1" applyAlignment="1">
      <alignment horizontal="center" vertical="center" wrapText="1"/>
    </xf>
    <xf numFmtId="165" fontId="25" fillId="0" borderId="238" xfId="0" applyNumberFormat="1" applyFont="1" applyFill="1" applyBorder="1" applyAlignment="1">
      <alignment horizontal="center" vertical="center"/>
    </xf>
    <xf numFmtId="165" fontId="25" fillId="0" borderId="126" xfId="0" applyNumberFormat="1" applyFont="1" applyFill="1" applyBorder="1" applyAlignment="1">
      <alignment horizontal="center" vertical="center"/>
    </xf>
    <xf numFmtId="165" fontId="25" fillId="0" borderId="237" xfId="0" applyNumberFormat="1" applyFont="1" applyFill="1" applyBorder="1" applyAlignment="1">
      <alignment horizontal="center" vertical="center"/>
    </xf>
    <xf numFmtId="3" fontId="25" fillId="0" borderId="241" xfId="0" applyNumberFormat="1" applyFont="1" applyFill="1" applyBorder="1" applyAlignment="1">
      <alignment horizontal="center" vertical="center" wrapText="1"/>
    </xf>
    <xf numFmtId="3" fontId="25" fillId="0" borderId="240" xfId="0" applyNumberFormat="1" applyFont="1" applyFill="1" applyBorder="1" applyAlignment="1">
      <alignment horizontal="center" vertical="center" wrapText="1"/>
    </xf>
    <xf numFmtId="165" fontId="25" fillId="0" borderId="239" xfId="0" applyNumberFormat="1" applyFont="1" applyFill="1" applyBorder="1" applyAlignment="1">
      <alignment horizontal="center" vertical="center"/>
    </xf>
    <xf numFmtId="165" fontId="25" fillId="0" borderId="210" xfId="0" applyNumberFormat="1" applyFont="1" applyFill="1" applyBorder="1" applyAlignment="1">
      <alignment horizontal="center" vertical="center"/>
    </xf>
    <xf numFmtId="0" fontId="14" fillId="5" borderId="127" xfId="0" applyFont="1" applyFill="1" applyBorder="1" applyAlignment="1">
      <alignment horizontal="center" vertical="center" wrapText="1"/>
    </xf>
    <xf numFmtId="0" fontId="14" fillId="5" borderId="128" xfId="0" applyFont="1" applyFill="1" applyBorder="1" applyAlignment="1">
      <alignment horizontal="center" vertical="center" wrapText="1"/>
    </xf>
    <xf numFmtId="3" fontId="19" fillId="6" borderId="129" xfId="0" applyNumberFormat="1" applyFont="1" applyFill="1" applyBorder="1" applyAlignment="1">
      <alignment horizontal="center" vertical="center" wrapText="1"/>
    </xf>
    <xf numFmtId="3" fontId="19" fillId="6" borderId="130" xfId="0" applyNumberFormat="1" applyFont="1" applyFill="1" applyBorder="1" applyAlignment="1">
      <alignment horizontal="center" vertical="center" wrapText="1"/>
    </xf>
    <xf numFmtId="3" fontId="19" fillId="6" borderId="124" xfId="0" applyNumberFormat="1" applyFont="1" applyFill="1" applyBorder="1" applyAlignment="1">
      <alignment horizontal="center" vertical="center" wrapText="1"/>
    </xf>
    <xf numFmtId="3" fontId="19" fillId="6" borderId="131" xfId="0" applyNumberFormat="1" applyFont="1" applyFill="1" applyBorder="1" applyAlignment="1">
      <alignment horizontal="center" vertical="center" wrapText="1"/>
    </xf>
    <xf numFmtId="165" fontId="24" fillId="2" borderId="103" xfId="0" applyNumberFormat="1" applyFont="1" applyFill="1" applyBorder="1" applyAlignment="1">
      <alignment horizontal="center" vertical="center"/>
    </xf>
    <xf numFmtId="0" fontId="0" fillId="2" borderId="103" xfId="0" applyFill="1" applyBorder="1" applyAlignment="1"/>
    <xf numFmtId="0" fontId="14" fillId="5" borderId="232" xfId="0" applyFont="1" applyFill="1" applyBorder="1" applyAlignment="1">
      <alignment horizontal="center" vertical="center" wrapText="1"/>
    </xf>
    <xf numFmtId="0" fontId="22" fillId="0" borderId="233" xfId="0" applyFont="1" applyBorder="1" applyAlignment="1">
      <alignment wrapText="1"/>
    </xf>
    <xf numFmtId="0" fontId="14" fillId="5" borderId="119" xfId="0" applyFont="1" applyFill="1" applyBorder="1" applyAlignment="1">
      <alignment horizontal="center" vertical="center" wrapText="1"/>
    </xf>
    <xf numFmtId="0" fontId="14" fillId="5" borderId="120" xfId="0" applyFont="1" applyFill="1" applyBorder="1" applyAlignment="1">
      <alignment horizontal="center" vertical="center" wrapText="1"/>
    </xf>
    <xf numFmtId="3" fontId="19" fillId="6" borderId="172" xfId="0" applyNumberFormat="1" applyFont="1" applyFill="1" applyBorder="1" applyAlignment="1">
      <alignment horizontal="center" vertical="center" wrapText="1"/>
    </xf>
    <xf numFmtId="0" fontId="22" fillId="0" borderId="97" xfId="0" applyFont="1" applyBorder="1" applyAlignment="1">
      <alignment wrapText="1"/>
    </xf>
    <xf numFmtId="3" fontId="25" fillId="0" borderId="235" xfId="0" applyNumberFormat="1" applyFont="1" applyFill="1" applyBorder="1" applyAlignment="1">
      <alignment horizontal="center" vertical="center" wrapText="1"/>
    </xf>
    <xf numFmtId="3" fontId="24" fillId="0" borderId="235" xfId="0" applyNumberFormat="1" applyFont="1" applyFill="1" applyBorder="1" applyAlignment="1">
      <alignment horizontal="center" vertical="center" wrapText="1"/>
    </xf>
    <xf numFmtId="3" fontId="25" fillId="0" borderId="236" xfId="0" applyNumberFormat="1" applyFont="1" applyFill="1" applyBorder="1" applyAlignment="1">
      <alignment horizontal="center" vertical="center" wrapText="1"/>
    </xf>
    <xf numFmtId="3" fontId="25" fillId="0" borderId="178" xfId="0" applyNumberFormat="1" applyFont="1" applyFill="1" applyBorder="1" applyAlignment="1">
      <alignment horizontal="center" vertical="center" wrapText="1"/>
    </xf>
    <xf numFmtId="3" fontId="25" fillId="0" borderId="231" xfId="0" applyNumberFormat="1" applyFont="1" applyFill="1" applyBorder="1" applyAlignment="1">
      <alignment horizontal="center" vertical="center" wrapText="1"/>
    </xf>
    <xf numFmtId="3" fontId="25" fillId="0" borderId="153" xfId="0" applyNumberFormat="1" applyFont="1" applyFill="1" applyBorder="1" applyAlignment="1">
      <alignment horizontal="center" vertical="center" wrapText="1"/>
    </xf>
    <xf numFmtId="165" fontId="25" fillId="0" borderId="162" xfId="0" applyNumberFormat="1" applyFont="1" applyFill="1" applyBorder="1" applyAlignment="1">
      <alignment horizontal="center" vertical="center"/>
    </xf>
    <xf numFmtId="3" fontId="19" fillId="2" borderId="28" xfId="0" applyNumberFormat="1" applyFont="1" applyFill="1" applyBorder="1" applyAlignment="1">
      <alignment horizontal="center" vertical="center" wrapText="1"/>
    </xf>
    <xf numFmtId="3" fontId="25" fillId="0" borderId="8" xfId="0" applyNumberFormat="1" applyFont="1" applyFill="1" applyBorder="1" applyAlignment="1">
      <alignment horizontal="center" vertical="center" wrapText="1"/>
    </xf>
    <xf numFmtId="3" fontId="25" fillId="0" borderId="79" xfId="0" applyNumberFormat="1" applyFont="1" applyFill="1" applyBorder="1" applyAlignment="1">
      <alignment horizontal="center" vertical="center" wrapText="1"/>
    </xf>
    <xf numFmtId="165" fontId="24" fillId="0" borderId="73" xfId="0" applyNumberFormat="1" applyFont="1" applyFill="1" applyBorder="1" applyAlignment="1">
      <alignment horizontal="center" vertical="center"/>
    </xf>
    <xf numFmtId="165" fontId="24" fillId="0" borderId="80" xfId="0" applyNumberFormat="1" applyFont="1" applyFill="1" applyBorder="1" applyAlignment="1">
      <alignment horizontal="center" vertical="center"/>
    </xf>
    <xf numFmtId="3" fontId="25" fillId="0" borderId="244" xfId="0" applyNumberFormat="1" applyFont="1" applyFill="1" applyBorder="1" applyAlignment="1">
      <alignment horizontal="center" vertical="center" wrapText="1"/>
    </xf>
    <xf numFmtId="3" fontId="19" fillId="6" borderId="22" xfId="0" applyNumberFormat="1" applyFont="1" applyFill="1" applyBorder="1" applyAlignment="1">
      <alignment horizontal="center" vertical="center" wrapText="1"/>
    </xf>
    <xf numFmtId="3" fontId="25" fillId="0" borderId="104" xfId="0" applyNumberFormat="1" applyFont="1" applyFill="1" applyBorder="1" applyAlignment="1">
      <alignment horizontal="center" vertical="center" wrapText="1"/>
    </xf>
    <xf numFmtId="3" fontId="24" fillId="0" borderId="159" xfId="0" applyNumberFormat="1" applyFont="1" applyFill="1" applyBorder="1" applyAlignment="1">
      <alignment horizontal="center" vertical="center" wrapText="1"/>
    </xf>
    <xf numFmtId="3" fontId="24" fillId="0" borderId="140" xfId="0" applyNumberFormat="1" applyFont="1" applyFill="1" applyBorder="1" applyAlignment="1">
      <alignment horizontal="center" vertical="center" wrapText="1"/>
    </xf>
    <xf numFmtId="3" fontId="25" fillId="0" borderId="227" xfId="0" applyNumberFormat="1" applyFont="1" applyFill="1" applyBorder="1" applyAlignment="1">
      <alignment horizontal="center" vertical="center" wrapText="1"/>
    </xf>
    <xf numFmtId="165" fontId="25" fillId="0" borderId="195" xfId="0" applyNumberFormat="1" applyFont="1" applyFill="1" applyBorder="1" applyAlignment="1">
      <alignment horizontal="center" vertical="center"/>
    </xf>
    <xf numFmtId="3" fontId="25" fillId="0" borderId="142" xfId="0" applyNumberFormat="1" applyFont="1" applyFill="1" applyBorder="1" applyAlignment="1">
      <alignment horizontal="center" vertical="center" wrapText="1"/>
    </xf>
    <xf numFmtId="3" fontId="25" fillId="0" borderId="141" xfId="0" applyNumberFormat="1" applyFont="1" applyFill="1" applyBorder="1" applyAlignment="1">
      <alignment horizontal="center" vertical="center" wrapText="1"/>
    </xf>
    <xf numFmtId="3" fontId="24" fillId="0" borderId="43" xfId="0" applyNumberFormat="1" applyFont="1" applyFill="1" applyBorder="1" applyAlignment="1">
      <alignment horizontal="center" vertical="center" wrapText="1"/>
    </xf>
    <xf numFmtId="3" fontId="25" fillId="0" borderId="234" xfId="0" applyNumberFormat="1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/>
    </xf>
    <xf numFmtId="0" fontId="22" fillId="0" borderId="116" xfId="0" applyFont="1" applyBorder="1" applyAlignment="1">
      <alignment wrapText="1"/>
    </xf>
    <xf numFmtId="0" fontId="19" fillId="2" borderId="125" xfId="0" applyFont="1" applyFill="1" applyBorder="1" applyAlignment="1">
      <alignment horizontal="center" vertical="center"/>
    </xf>
    <xf numFmtId="0" fontId="14" fillId="5" borderId="167" xfId="0" applyFont="1" applyFill="1" applyBorder="1" applyAlignment="1">
      <alignment horizontal="center" vertical="center"/>
    </xf>
    <xf numFmtId="0" fontId="14" fillId="5" borderId="168" xfId="0" applyFont="1" applyFill="1" applyBorder="1" applyAlignment="1">
      <alignment horizontal="center" vertical="center"/>
    </xf>
    <xf numFmtId="165" fontId="24" fillId="0" borderId="8" xfId="0" applyNumberFormat="1" applyFont="1" applyFill="1" applyBorder="1" applyAlignment="1">
      <alignment horizontal="center" vertical="center" wrapText="1"/>
    </xf>
    <xf numFmtId="0" fontId="14" fillId="5" borderId="246" xfId="0" applyFont="1" applyFill="1" applyBorder="1" applyAlignment="1">
      <alignment horizontal="center" vertical="center" wrapText="1"/>
    </xf>
    <xf numFmtId="3" fontId="19" fillId="2" borderId="124" xfId="0" applyNumberFormat="1" applyFont="1" applyFill="1" applyBorder="1" applyAlignment="1">
      <alignment horizontal="center" vertical="center" wrapText="1"/>
    </xf>
    <xf numFmtId="3" fontId="19" fillId="2" borderId="131" xfId="0" applyNumberFormat="1" applyFont="1" applyFill="1" applyBorder="1" applyAlignment="1">
      <alignment horizontal="center" vertical="center" wrapText="1"/>
    </xf>
    <xf numFmtId="3" fontId="19" fillId="6" borderId="249" xfId="0" applyNumberFormat="1" applyFont="1" applyFill="1" applyBorder="1" applyAlignment="1">
      <alignment horizontal="center" vertical="center" wrapText="1"/>
    </xf>
    <xf numFmtId="3" fontId="19" fillId="6" borderId="250" xfId="0" applyNumberFormat="1" applyFont="1" applyFill="1" applyBorder="1" applyAlignment="1">
      <alignment horizontal="center" vertical="center" wrapText="1"/>
    </xf>
    <xf numFmtId="3" fontId="19" fillId="6" borderId="161" xfId="0" applyNumberFormat="1" applyFont="1" applyFill="1" applyBorder="1" applyAlignment="1">
      <alignment horizontal="center" vertical="center" wrapText="1"/>
    </xf>
    <xf numFmtId="3" fontId="19" fillId="6" borderId="160" xfId="0" applyNumberFormat="1" applyFont="1" applyFill="1" applyBorder="1" applyAlignment="1">
      <alignment horizontal="center" vertical="center" wrapText="1"/>
    </xf>
    <xf numFmtId="165" fontId="24" fillId="0" borderId="79" xfId="0" applyNumberFormat="1" applyFont="1" applyFill="1" applyBorder="1" applyAlignment="1">
      <alignment horizontal="center" vertical="center" wrapText="1"/>
    </xf>
  </cellXfs>
  <cellStyles count="97">
    <cellStyle name="Excel Built-in Normal" xfId="15"/>
    <cellStyle name="Normal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2" xfId="24"/>
    <cellStyle name="Normal 2 2" xfId="25"/>
    <cellStyle name="Normal 2 3" xfId="26"/>
    <cellStyle name="Normal 2 4" xfId="27"/>
    <cellStyle name="Normal 3" xfId="28"/>
    <cellStyle name="Normal 4" xfId="29"/>
    <cellStyle name="Normal 5" xfId="30"/>
    <cellStyle name="Normal 6" xfId="31"/>
    <cellStyle name="Normal 6 2" xfId="32"/>
    <cellStyle name="Normal 7" xfId="33"/>
    <cellStyle name="Normal 8" xfId="34"/>
    <cellStyle name="Normal 9" xfId="35"/>
    <cellStyle name="Normal_Afisha_продажи 2010" xfId="36"/>
    <cellStyle name="Гиперссылка" xfId="2" builtinId="8"/>
    <cellStyle name="Гиперссылка 2" xfId="14"/>
    <cellStyle name="Гиперссылка 2 2" xfId="96"/>
    <cellStyle name="Гиперссылка 2 3" xfId="37"/>
    <cellStyle name="Гиперссылка 3" xfId="38"/>
    <cellStyle name="Гиперссылка 4" xfId="93"/>
    <cellStyle name="Денежный 2" xfId="40"/>
    <cellStyle name="Денежный 2 2" xfId="41"/>
    <cellStyle name="Денежный 3" xfId="42"/>
    <cellStyle name="Денежный 4" xfId="43"/>
    <cellStyle name="Денежный 4 2" xfId="44"/>
    <cellStyle name="Денежный 5" xfId="39"/>
    <cellStyle name="Обычный" xfId="0" builtinId="0"/>
    <cellStyle name="Обычный 10" xfId="45"/>
    <cellStyle name="Обычный 2" xfId="3"/>
    <cellStyle name="Обычный 2 2" xfId="4"/>
    <cellStyle name="Обычный 2 2 4" xfId="1"/>
    <cellStyle name="Обычный 2 3" xfId="5"/>
    <cellStyle name="Обычный 2 3 2" xfId="6"/>
    <cellStyle name="Обычный 2 4" xfId="47"/>
    <cellStyle name="Обычный 2 5" xfId="7"/>
    <cellStyle name="Обычный 2 6" xfId="48"/>
    <cellStyle name="Обычный 2 6 2" xfId="49"/>
    <cellStyle name="Обычный 2 7" xfId="50"/>
    <cellStyle name="Обычный 2 8" xfId="51"/>
    <cellStyle name="Обычный 2 9" xfId="46"/>
    <cellStyle name="Обычный 3" xfId="8"/>
    <cellStyle name="Обычный 3 2" xfId="53"/>
    <cellStyle name="Обычный 3 2 2" xfId="54"/>
    <cellStyle name="Обычный 3 3" xfId="55"/>
    <cellStyle name="Обычный 3 4" xfId="56"/>
    <cellStyle name="Обычный 3 5" xfId="57"/>
    <cellStyle name="Обычный 3 6" xfId="58"/>
    <cellStyle name="Обычный 3 7" xfId="94"/>
    <cellStyle name="Обычный 3 8" xfId="52"/>
    <cellStyle name="Обычный 4" xfId="9"/>
    <cellStyle name="Обычный 4 2" xfId="10"/>
    <cellStyle name="Обычный 4 3" xfId="60"/>
    <cellStyle name="Обычный 4 4" xfId="61"/>
    <cellStyle name="Обычный 4 5" xfId="62"/>
    <cellStyle name="Обычный 4 6" xfId="63"/>
    <cellStyle name="Обычный 4 6 2" xfId="64"/>
    <cellStyle name="Обычный 4 6 3" xfId="65"/>
    <cellStyle name="Обычный 4 6 4" xfId="66"/>
    <cellStyle name="Обычный 4 7" xfId="67"/>
    <cellStyle name="Обычный 4 8" xfId="68"/>
    <cellStyle name="Обычный 4 9" xfId="59"/>
    <cellStyle name="Обычный 5" xfId="11"/>
    <cellStyle name="Обычный 5 2" xfId="12"/>
    <cellStyle name="Обычный 5 2 2" xfId="70"/>
    <cellStyle name="Обычный 5 2 3" xfId="95"/>
    <cellStyle name="Обычный 5 2 4" xfId="69"/>
    <cellStyle name="Обычный 5 3" xfId="71"/>
    <cellStyle name="Процентный" xfId="13" builtinId="5"/>
    <cellStyle name="Процентный 2" xfId="73"/>
    <cellStyle name="Процентный 2 2" xfId="74"/>
    <cellStyle name="Процентный 2 2 2" xfId="75"/>
    <cellStyle name="Процентный 2 3" xfId="76"/>
    <cellStyle name="Процентный 3" xfId="77"/>
    <cellStyle name="Процентный 4" xfId="78"/>
    <cellStyle name="Процентный 5" xfId="72"/>
    <cellStyle name="Процентный 7" xfId="79"/>
    <cellStyle name="Процентный 7 2" xfId="80"/>
    <cellStyle name="Стиль 1" xfId="81"/>
    <cellStyle name="Финансовый 16" xfId="82"/>
    <cellStyle name="Финансовый 16 2" xfId="83"/>
    <cellStyle name="Финансовый 2" xfId="84"/>
    <cellStyle name="Финансовый 2 2" xfId="85"/>
    <cellStyle name="Финансовый 3" xfId="86"/>
    <cellStyle name="Финансовый 3 2" xfId="87"/>
    <cellStyle name="Финансовый 3 3" xfId="88"/>
    <cellStyle name="Финансовый 6 2 2" xfId="89"/>
    <cellStyle name="Финансовый 6 2 2 2" xfId="90"/>
    <cellStyle name="Финансовый 6 2 2 2 2" xfId="91"/>
    <cellStyle name="Финансовый 6 2 2 3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Parents.ru!A1"/><Relationship Id="rId18" Type="http://schemas.openxmlformats.org/officeDocument/2006/relationships/image" Target="../media/image9.png"/><Relationship Id="rId3" Type="http://schemas.openxmlformats.org/officeDocument/2006/relationships/hyperlink" Target="#ELLE.RU!A1"/><Relationship Id="rId21" Type="http://schemas.openxmlformats.org/officeDocument/2006/relationships/image" Target="../media/image11.png"/><Relationship Id="rId7" Type="http://schemas.openxmlformats.org/officeDocument/2006/relationships/hyperlink" Target="http://www.marieclaire.ru/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://www.hearst-shkulev-media.ru/" TargetMode="External"/><Relationship Id="rId2" Type="http://schemas.openxmlformats.org/officeDocument/2006/relationships/image" Target="../media/image1.jpeg"/><Relationship Id="rId16" Type="http://schemas.openxmlformats.org/officeDocument/2006/relationships/image" Target="../media/image8.png"/><Relationship Id="rId20" Type="http://schemas.openxmlformats.org/officeDocument/2006/relationships/hyperlink" Target="#Elledecoration!A1"/><Relationship Id="rId1" Type="http://schemas.openxmlformats.org/officeDocument/2006/relationships/hyperlink" Target="#'&#1055;&#1072;&#1082;&#1077;&#1090;&#1099;_Women''s network'!A1"/><Relationship Id="rId6" Type="http://schemas.openxmlformats.org/officeDocument/2006/relationships/image" Target="../media/image3.jpeg"/><Relationship Id="rId11" Type="http://schemas.openxmlformats.org/officeDocument/2006/relationships/hyperlink" Target="http://www.wday.ru/" TargetMode="External"/><Relationship Id="rId5" Type="http://schemas.openxmlformats.org/officeDocument/2006/relationships/hyperlink" Target="#Woman.ru!A1"/><Relationship Id="rId15" Type="http://schemas.openxmlformats.org/officeDocument/2006/relationships/hyperlink" Target="#Ellegirl.ru!A1"/><Relationship Id="rId10" Type="http://schemas.openxmlformats.org/officeDocument/2006/relationships/image" Target="../media/image5.jpeg"/><Relationship Id="rId19" Type="http://schemas.openxmlformats.org/officeDocument/2006/relationships/image" Target="../media/image10.jpeg"/><Relationship Id="rId4" Type="http://schemas.openxmlformats.org/officeDocument/2006/relationships/image" Target="../media/image2.png"/><Relationship Id="rId9" Type="http://schemas.openxmlformats.org/officeDocument/2006/relationships/hyperlink" Target="http://www.psychologies.ru/" TargetMode="External"/><Relationship Id="rId14" Type="http://schemas.openxmlformats.org/officeDocument/2006/relationships/image" Target="../media/image7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http://www.parents.ru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hearst-shkulev-media.ru/projects/wn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hyperlink" Target="http://www.woman.ru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://www.marieclaire.ru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hyperlink" Target="http://www.psychologies.ru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hyperlink" Target="http://www.wday.ru/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hyperlink" Target="http://www.ellegirl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</xdr:colOff>
      <xdr:row>2</xdr:row>
      <xdr:rowOff>114300</xdr:rowOff>
    </xdr:from>
    <xdr:ext cx="2581275" cy="609600"/>
    <xdr:pic>
      <xdr:nvPicPr>
        <xdr:cNvPr id="2" name="Рисунок 1" descr="http://mediaguide.ru/p/shkulev_101115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95300"/>
          <a:ext cx="2581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638175</xdr:colOff>
      <xdr:row>1</xdr:row>
      <xdr:rowOff>95250</xdr:rowOff>
    </xdr:from>
    <xdr:ext cx="1485900" cy="609600"/>
    <xdr:pic>
      <xdr:nvPicPr>
        <xdr:cNvPr id="3" name="Picture 8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5750"/>
          <a:ext cx="1485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47625</xdr:colOff>
      <xdr:row>3</xdr:row>
      <xdr:rowOff>142875</xdr:rowOff>
    </xdr:from>
    <xdr:ext cx="2600325" cy="581025"/>
    <xdr:pic>
      <xdr:nvPicPr>
        <xdr:cNvPr id="4" name="Рисунок 3" descr="http://ds-tech.ru/files/userfiles/woman_logo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714375"/>
          <a:ext cx="2600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200025</xdr:colOff>
      <xdr:row>2</xdr:row>
      <xdr:rowOff>171450</xdr:rowOff>
    </xdr:from>
    <xdr:ext cx="2343150" cy="447675"/>
    <xdr:pic>
      <xdr:nvPicPr>
        <xdr:cNvPr id="5" name="Picture 13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552450"/>
          <a:ext cx="2343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1</xdr:row>
      <xdr:rowOff>161925</xdr:rowOff>
    </xdr:from>
    <xdr:ext cx="2390775" cy="447675"/>
    <xdr:pic>
      <xdr:nvPicPr>
        <xdr:cNvPr id="6" name="Picture 4" descr="PSY_logo_new_bordo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352425"/>
          <a:ext cx="2390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161925</xdr:colOff>
      <xdr:row>1</xdr:row>
      <xdr:rowOff>104775</xdr:rowOff>
    </xdr:from>
    <xdr:ext cx="2343150" cy="533400"/>
    <xdr:pic>
      <xdr:nvPicPr>
        <xdr:cNvPr id="7" name="Рисунок 7" descr="http://www.missis-ekb.ru/File/WDay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95275"/>
          <a:ext cx="2343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200025</xdr:colOff>
      <xdr:row>2</xdr:row>
      <xdr:rowOff>209550</xdr:rowOff>
    </xdr:from>
    <xdr:ext cx="2019300" cy="400050"/>
    <xdr:pic>
      <xdr:nvPicPr>
        <xdr:cNvPr id="8" name="Picture 9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71500"/>
          <a:ext cx="2019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723900</xdr:colOff>
      <xdr:row>3</xdr:row>
      <xdr:rowOff>47625</xdr:rowOff>
    </xdr:from>
    <xdr:ext cx="942975" cy="828675"/>
    <xdr:pic>
      <xdr:nvPicPr>
        <xdr:cNvPr id="9" name="Рисунок 10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619125"/>
          <a:ext cx="9429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2009775</xdr:colOff>
      <xdr:row>11</xdr:row>
      <xdr:rowOff>152400</xdr:rowOff>
    </xdr:from>
    <xdr:ext cx="4229100" cy="361950"/>
    <xdr:pic>
      <xdr:nvPicPr>
        <xdr:cNvPr id="10" name="Рисунок 12" descr="http://planetasmi.ru/images/phocagallery/daryakhramova-titulnye-i-12d4/digita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57400"/>
          <a:ext cx="422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533400</xdr:colOff>
      <xdr:row>3</xdr:row>
      <xdr:rowOff>19050</xdr:rowOff>
    </xdr:from>
    <xdr:ext cx="1657350" cy="866775"/>
    <xdr:pic>
      <xdr:nvPicPr>
        <xdr:cNvPr id="11" name="Рисунок 1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590550"/>
          <a:ext cx="1657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838200</xdr:colOff>
      <xdr:row>4</xdr:row>
      <xdr:rowOff>28575</xdr:rowOff>
    </xdr:from>
    <xdr:to>
      <xdr:col>5</xdr:col>
      <xdr:colOff>2095500</xdr:colOff>
      <xdr:row>4</xdr:row>
      <xdr:rowOff>409575</xdr:rowOff>
    </xdr:to>
    <xdr:pic>
      <xdr:nvPicPr>
        <xdr:cNvPr id="14" name="Рисунок 13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72175" y="3333750"/>
          <a:ext cx="1257300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2</xdr:col>
      <xdr:colOff>406854</xdr:colOff>
      <xdr:row>3</xdr:row>
      <xdr:rowOff>47625</xdr:rowOff>
    </xdr:to>
    <xdr:pic>
      <xdr:nvPicPr>
        <xdr:cNvPr id="2" name="Picture 9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5"/>
          <a:ext cx="2009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122960</xdr:colOff>
      <xdr:row>0</xdr:row>
      <xdr:rowOff>42428</xdr:rowOff>
    </xdr:from>
    <xdr:to>
      <xdr:col>1</xdr:col>
      <xdr:colOff>1345606</xdr:colOff>
      <xdr:row>3</xdr:row>
      <xdr:rowOff>114299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885" y="42428"/>
          <a:ext cx="1222646" cy="471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0</xdr:rowOff>
    </xdr:from>
    <xdr:to>
      <xdr:col>5</xdr:col>
      <xdr:colOff>323851</xdr:colOff>
      <xdr:row>2</xdr:row>
      <xdr:rowOff>142874</xdr:rowOff>
    </xdr:to>
    <xdr:pic>
      <xdr:nvPicPr>
        <xdr:cNvPr id="2" name="Рисунок 2" descr="http://mediaguide.ru/p/shkulev_101115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1" y="0"/>
          <a:ext cx="211455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2</xdr:row>
      <xdr:rowOff>0</xdr:rowOff>
    </xdr:from>
    <xdr:to>
      <xdr:col>1</xdr:col>
      <xdr:colOff>1493835</xdr:colOff>
      <xdr:row>4</xdr:row>
      <xdr:rowOff>25399</xdr:rowOff>
    </xdr:to>
    <xdr:pic>
      <xdr:nvPicPr>
        <xdr:cNvPr id="2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39700"/>
          <a:ext cx="1427159" cy="546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144463</xdr:colOff>
      <xdr:row>0</xdr:row>
      <xdr:rowOff>108269</xdr:rowOff>
    </xdr:from>
    <xdr:to>
      <xdr:col>2</xdr:col>
      <xdr:colOff>735013</xdr:colOff>
      <xdr:row>3</xdr:row>
      <xdr:rowOff>185738</xdr:rowOff>
    </xdr:to>
    <xdr:pic>
      <xdr:nvPicPr>
        <xdr:cNvPr id="2" name="Рисунок 1" descr="http://ds-tech.ru/files/userfiles/woman_logo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963" y="108269"/>
          <a:ext cx="2543175" cy="563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38100</xdr:rowOff>
    </xdr:from>
    <xdr:to>
      <xdr:col>2</xdr:col>
      <xdr:colOff>409575</xdr:colOff>
      <xdr:row>3</xdr:row>
      <xdr:rowOff>82738</xdr:rowOff>
    </xdr:to>
    <xdr:pic>
      <xdr:nvPicPr>
        <xdr:cNvPr id="2" name="Picture 1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71450"/>
          <a:ext cx="2085975" cy="40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104775</xdr:rowOff>
    </xdr:from>
    <xdr:to>
      <xdr:col>2</xdr:col>
      <xdr:colOff>1057275</xdr:colOff>
      <xdr:row>3</xdr:row>
      <xdr:rowOff>114300</xdr:rowOff>
    </xdr:to>
    <xdr:pic>
      <xdr:nvPicPr>
        <xdr:cNvPr id="2" name="Picture 4" descr="PSY_logo_new_bord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4775"/>
          <a:ext cx="2619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3</xdr:col>
      <xdr:colOff>165100</xdr:colOff>
      <xdr:row>3</xdr:row>
      <xdr:rowOff>85725</xdr:rowOff>
    </xdr:to>
    <xdr:pic>
      <xdr:nvPicPr>
        <xdr:cNvPr id="2" name="Рисунок 7" descr="http://www.missis-ekb.ru/File/WDay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"/>
          <a:ext cx="3286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28575</xdr:rowOff>
    </xdr:from>
    <xdr:to>
      <xdr:col>2</xdr:col>
      <xdr:colOff>504825</xdr:colOff>
      <xdr:row>3</xdr:row>
      <xdr:rowOff>66675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28575"/>
          <a:ext cx="1133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2</xdr:col>
      <xdr:colOff>57150</xdr:colOff>
      <xdr:row>4</xdr:row>
      <xdr:rowOff>361950</xdr:rowOff>
    </xdr:to>
    <xdr:pic>
      <xdr:nvPicPr>
        <xdr:cNvPr id="2" name="Рисунок 3" descr="http://ufcreators.com/news_data/images/20140922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33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hyperlink" Target="https://prnt.sc/t63k1a" TargetMode="External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le.ru/special/nina-ricci-nina-rouge-shoot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www.rendez-vous.elle.ru/" TargetMode="External"/><Relationship Id="rId1" Type="http://schemas.openxmlformats.org/officeDocument/2006/relationships/hyperlink" Target="https://www.elle.ru/moda/trendy/s-treh-not-kak-popast-v-glavnye-trendy-vesny-s-kollekciei-fabiana-filippi/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k.com/@marieclairerussia-kak-sostavit-plyazhnyi-garderob-4-sovet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rnt.sc/t63k1a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prnt.sc/t63k1a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hyperlink" Target="https://prnt.sc/t63k1a" TargetMode="External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5"/>
  <sheetViews>
    <sheetView showGridLines="0" showRowColHeaders="0" workbookViewId="0">
      <selection activeCell="E7" sqref="E7:G7"/>
    </sheetView>
  </sheetViews>
  <sheetFormatPr defaultRowHeight="14.5" x14ac:dyDescent="0.35"/>
  <cols>
    <col min="5" max="5" width="40.453125" customWidth="1"/>
    <col min="6" max="6" width="40.1796875" customWidth="1"/>
    <col min="7" max="7" width="36.81640625" customWidth="1"/>
  </cols>
  <sheetData>
    <row r="1" spans="1:29" ht="62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59.25" customHeight="1" thickTop="1" x14ac:dyDescent="0.25">
      <c r="A2" s="1"/>
      <c r="B2" s="1"/>
      <c r="C2" s="1"/>
      <c r="D2" s="1"/>
      <c r="E2" s="7"/>
      <c r="F2" s="6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66.75" customHeight="1" x14ac:dyDescent="0.25">
      <c r="A3" s="1"/>
      <c r="B3" s="1"/>
      <c r="C3" s="1"/>
      <c r="D3" s="1"/>
      <c r="E3" s="4"/>
      <c r="F3" s="3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72" customHeight="1" x14ac:dyDescent="0.35">
      <c r="A4" s="1"/>
      <c r="B4" s="1"/>
      <c r="C4" s="1"/>
      <c r="D4" s="1"/>
      <c r="E4" s="4"/>
      <c r="F4" s="3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34.5" customHeight="1" x14ac:dyDescent="0.35">
      <c r="A5" s="1"/>
      <c r="B5" s="1"/>
      <c r="C5" s="1"/>
      <c r="D5" s="1"/>
      <c r="E5" s="404"/>
      <c r="F5" s="405"/>
      <c r="G5" s="40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36.75" customHeight="1" x14ac:dyDescent="0.35">
      <c r="A6" s="1"/>
      <c r="B6" s="1"/>
      <c r="C6" s="1"/>
      <c r="D6" s="1"/>
      <c r="E6" s="777" t="s">
        <v>1</v>
      </c>
      <c r="F6" s="778"/>
      <c r="G6" s="77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16" thickBot="1" x14ac:dyDescent="0.4">
      <c r="A7" s="1"/>
      <c r="B7" s="1"/>
      <c r="C7" s="1"/>
      <c r="D7" s="1"/>
      <c r="E7" s="780" t="s">
        <v>0</v>
      </c>
      <c r="F7" s="781"/>
      <c r="G7" s="78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ht="15" thickTop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35">
      <c r="A10" s="1"/>
      <c r="B10" s="1"/>
      <c r="C10" s="1"/>
      <c r="D10" s="1"/>
      <c r="E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35">
      <c r="A13" s="1"/>
      <c r="B13" s="1"/>
      <c r="C13" s="1"/>
      <c r="D13" s="1"/>
      <c r="E13" s="1"/>
      <c r="F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35">
      <c r="E415" s="1"/>
      <c r="F415" s="1"/>
      <c r="G415" s="1"/>
    </row>
  </sheetData>
  <mergeCells count="2">
    <mergeCell ref="E6:G6"/>
    <mergeCell ref="E7:G7"/>
  </mergeCells>
  <hyperlinks>
    <hyperlink ref="E6:G6" location="ТТ!A1" display="ТЕХНИЧЕСКИЕ ТРЕБОВАНИЯ К БАННЕРАМ"/>
    <hyperlink ref="E7:G7" location="СПЕЦПРОЕКТЫ!A1" display="ПАКЕТЫ АНОНСИРОВАНИЯ СПЕЦПРОЕКТОВ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9"/>
  <sheetViews>
    <sheetView topLeftCell="A61" zoomScaleNormal="100" workbookViewId="0">
      <selection activeCell="K67" sqref="K67"/>
    </sheetView>
  </sheetViews>
  <sheetFormatPr defaultColWidth="19.453125" defaultRowHeight="10.9" customHeight="1" x14ac:dyDescent="0.2"/>
  <cols>
    <col min="1" max="1" width="2.54296875" style="156" customWidth="1"/>
    <col min="2" max="2" width="25.81640625" style="156" customWidth="1"/>
    <col min="3" max="3" width="19.7265625" style="156" customWidth="1"/>
    <col min="4" max="4" width="15.453125" style="156" customWidth="1"/>
    <col min="5" max="5" width="15.08984375" style="156" customWidth="1"/>
    <col min="6" max="6" width="9.6328125" style="156" customWidth="1"/>
    <col min="7" max="7" width="10.6328125" style="156" customWidth="1"/>
    <col min="8" max="8" width="19.453125" style="156" customWidth="1"/>
    <col min="9" max="9" width="15.36328125" style="156" customWidth="1"/>
    <col min="10" max="10" width="19.453125" style="156" customWidth="1"/>
    <col min="11" max="19" width="19.453125" style="196" customWidth="1"/>
    <col min="20" max="16384" width="19.453125" style="156"/>
  </cols>
  <sheetData>
    <row r="1" spans="1:19" ht="10.9" customHeight="1" x14ac:dyDescent="0.2">
      <c r="A1" s="106"/>
      <c r="B1" s="106"/>
      <c r="C1" s="106"/>
      <c r="D1" s="9" t="s">
        <v>2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9" ht="10.9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9" ht="9.75" x14ac:dyDescent="0.2">
      <c r="A3" s="106"/>
      <c r="B3" s="106"/>
      <c r="C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9" ht="19.5" customHeight="1" x14ac:dyDescent="0.35">
      <c r="A4" s="106"/>
      <c r="B4" s="106"/>
      <c r="C4" s="1106" t="s">
        <v>401</v>
      </c>
      <c r="D4" s="1106"/>
      <c r="E4" s="1106"/>
      <c r="F4" s="1106"/>
      <c r="G4" s="1106"/>
      <c r="H4" s="106"/>
      <c r="I4" s="106"/>
      <c r="J4" s="106"/>
      <c r="K4" s="106"/>
      <c r="L4" s="106"/>
      <c r="M4" s="106"/>
      <c r="N4" s="106"/>
    </row>
    <row r="5" spans="1:19" ht="31.5" customHeight="1" thickBot="1" x14ac:dyDescent="0.25">
      <c r="A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9" ht="16.5" customHeight="1" thickBot="1" x14ac:dyDescent="0.25">
      <c r="A6" s="106"/>
      <c r="B6" s="897" t="s">
        <v>165</v>
      </c>
      <c r="C6" s="898"/>
      <c r="D6" s="898"/>
      <c r="E6" s="898"/>
      <c r="F6" s="898"/>
      <c r="G6" s="899"/>
      <c r="H6" s="106"/>
      <c r="I6" s="106"/>
      <c r="J6" s="106"/>
      <c r="K6" s="106"/>
      <c r="L6" s="106"/>
      <c r="M6" s="106"/>
      <c r="Q6" s="156"/>
      <c r="R6" s="156"/>
      <c r="S6" s="156"/>
    </row>
    <row r="7" spans="1:19" ht="9" x14ac:dyDescent="0.2">
      <c r="A7" s="106"/>
      <c r="B7" s="953" t="s">
        <v>11</v>
      </c>
      <c r="C7" s="925" t="s">
        <v>12</v>
      </c>
      <c r="D7" s="956" t="s">
        <v>42</v>
      </c>
      <c r="E7" s="958" t="s">
        <v>102</v>
      </c>
      <c r="F7" s="1061" t="s">
        <v>166</v>
      </c>
      <c r="G7" s="927"/>
      <c r="H7" s="106"/>
      <c r="I7" s="106"/>
      <c r="J7" s="106"/>
      <c r="K7" s="106"/>
      <c r="L7" s="106"/>
      <c r="M7" s="106"/>
      <c r="N7" s="156"/>
      <c r="O7" s="156"/>
      <c r="P7" s="156"/>
      <c r="Q7" s="156"/>
      <c r="R7" s="156"/>
      <c r="S7" s="156"/>
    </row>
    <row r="8" spans="1:19" ht="21.5" customHeight="1" thickBot="1" x14ac:dyDescent="0.4">
      <c r="A8" s="106"/>
      <c r="B8" s="1058"/>
      <c r="C8" s="1027"/>
      <c r="D8" s="1059"/>
      <c r="E8" s="1060"/>
      <c r="F8" s="217" t="s">
        <v>15</v>
      </c>
      <c r="G8" s="218" t="s">
        <v>16</v>
      </c>
      <c r="H8"/>
      <c r="I8" s="106"/>
      <c r="J8" s="106"/>
      <c r="K8" s="106"/>
      <c r="L8" s="106"/>
      <c r="M8" s="106"/>
      <c r="N8" s="156"/>
      <c r="O8" s="156"/>
      <c r="P8" s="156"/>
      <c r="Q8" s="156"/>
      <c r="R8" s="156"/>
      <c r="S8" s="156"/>
    </row>
    <row r="9" spans="1:19" ht="9" x14ac:dyDescent="0.2">
      <c r="A9" s="106"/>
      <c r="B9" s="219" t="s">
        <v>105</v>
      </c>
      <c r="C9" s="220" t="s">
        <v>202</v>
      </c>
      <c r="D9" s="221">
        <v>1500</v>
      </c>
      <c r="E9" s="222" t="s">
        <v>380</v>
      </c>
      <c r="F9" s="223">
        <f>G9*750</f>
        <v>975000</v>
      </c>
      <c r="G9" s="224">
        <v>1300</v>
      </c>
      <c r="H9" s="106"/>
      <c r="I9" s="106"/>
      <c r="J9" s="106"/>
      <c r="K9" s="106"/>
      <c r="L9" s="106"/>
      <c r="M9" s="106"/>
      <c r="N9" s="156"/>
      <c r="O9" s="156"/>
      <c r="P9" s="156"/>
      <c r="Q9" s="156"/>
      <c r="R9" s="156"/>
      <c r="S9" s="156"/>
    </row>
    <row r="10" spans="1:19" ht="9" x14ac:dyDescent="0.2">
      <c r="A10" s="106"/>
      <c r="B10" s="117" t="s">
        <v>224</v>
      </c>
      <c r="C10" s="118" t="s">
        <v>202</v>
      </c>
      <c r="D10" s="119">
        <v>1250</v>
      </c>
      <c r="E10" s="225" t="s">
        <v>380</v>
      </c>
      <c r="F10" s="121">
        <f>G10*750</f>
        <v>825000</v>
      </c>
      <c r="G10" s="120">
        <v>1100</v>
      </c>
      <c r="H10" s="106"/>
      <c r="I10" s="106"/>
      <c r="J10" s="106"/>
      <c r="K10" s="106"/>
      <c r="L10" s="106"/>
      <c r="M10" s="106"/>
      <c r="N10" s="156"/>
      <c r="O10" s="156"/>
      <c r="P10" s="156"/>
      <c r="Q10" s="156"/>
      <c r="R10" s="156"/>
      <c r="S10" s="156"/>
    </row>
    <row r="11" spans="1:19" ht="9" x14ac:dyDescent="0.2">
      <c r="A11" s="106"/>
      <c r="B11" s="117" t="s">
        <v>107</v>
      </c>
      <c r="C11" s="118" t="s">
        <v>202</v>
      </c>
      <c r="D11" s="119">
        <v>900</v>
      </c>
      <c r="E11" s="225" t="s">
        <v>380</v>
      </c>
      <c r="F11" s="121">
        <f t="shared" ref="F11:F18" si="0">G11*750</f>
        <v>600000</v>
      </c>
      <c r="G11" s="120">
        <v>800</v>
      </c>
      <c r="H11" s="106"/>
      <c r="I11" s="106"/>
      <c r="J11" s="106"/>
      <c r="K11" s="106"/>
      <c r="L11" s="106"/>
      <c r="M11" s="106"/>
      <c r="N11" s="156"/>
      <c r="O11" s="156"/>
      <c r="P11" s="156"/>
      <c r="Q11" s="156"/>
      <c r="R11" s="156"/>
      <c r="S11" s="156"/>
    </row>
    <row r="12" spans="1:19" ht="9" x14ac:dyDescent="0.2">
      <c r="A12" s="106"/>
      <c r="B12" s="117" t="s">
        <v>108</v>
      </c>
      <c r="C12" s="118" t="s">
        <v>202</v>
      </c>
      <c r="D12" s="119">
        <v>500</v>
      </c>
      <c r="E12" s="225" t="s">
        <v>380</v>
      </c>
      <c r="F12" s="121">
        <f t="shared" si="0"/>
        <v>300000</v>
      </c>
      <c r="G12" s="120">
        <v>400</v>
      </c>
      <c r="H12" s="106"/>
      <c r="I12" s="106"/>
      <c r="J12" s="106"/>
      <c r="K12" s="106"/>
      <c r="L12" s="106"/>
      <c r="M12" s="106"/>
      <c r="N12" s="156"/>
      <c r="O12" s="156"/>
      <c r="P12" s="156"/>
      <c r="Q12" s="156"/>
      <c r="R12" s="156"/>
      <c r="S12" s="156"/>
    </row>
    <row r="13" spans="1:19" ht="9" x14ac:dyDescent="0.2">
      <c r="A13" s="106"/>
      <c r="B13" s="117" t="s">
        <v>109</v>
      </c>
      <c r="C13" s="118" t="s">
        <v>110</v>
      </c>
      <c r="D13" s="119">
        <v>600</v>
      </c>
      <c r="E13" s="225" t="s">
        <v>380</v>
      </c>
      <c r="F13" s="121">
        <f t="shared" si="0"/>
        <v>375000</v>
      </c>
      <c r="G13" s="120">
        <v>500</v>
      </c>
      <c r="H13" s="106"/>
      <c r="I13" s="106"/>
      <c r="J13" s="106"/>
      <c r="K13" s="106"/>
      <c r="L13" s="106"/>
      <c r="M13" s="106"/>
      <c r="N13" s="156"/>
      <c r="O13" s="156"/>
      <c r="P13" s="156"/>
      <c r="Q13" s="156"/>
      <c r="R13" s="156"/>
      <c r="S13" s="156"/>
    </row>
    <row r="14" spans="1:19" ht="9" x14ac:dyDescent="0.2">
      <c r="A14" s="106"/>
      <c r="B14" s="117" t="s">
        <v>111</v>
      </c>
      <c r="C14" s="118" t="s">
        <v>168</v>
      </c>
      <c r="D14" s="119">
        <v>450</v>
      </c>
      <c r="E14" s="225" t="s">
        <v>380</v>
      </c>
      <c r="F14" s="121">
        <f t="shared" si="0"/>
        <v>300000</v>
      </c>
      <c r="G14" s="120">
        <v>400</v>
      </c>
      <c r="H14" s="106"/>
      <c r="I14" s="106"/>
      <c r="J14" s="106"/>
      <c r="K14" s="106"/>
      <c r="L14" s="106"/>
      <c r="M14" s="106"/>
      <c r="N14" s="156"/>
      <c r="O14" s="156"/>
      <c r="P14" s="156"/>
      <c r="Q14" s="156"/>
      <c r="R14" s="156"/>
      <c r="S14" s="156"/>
    </row>
    <row r="15" spans="1:19" ht="21" customHeight="1" x14ac:dyDescent="0.2">
      <c r="B15" s="117" t="s">
        <v>300</v>
      </c>
      <c r="C15" s="118" t="s">
        <v>115</v>
      </c>
      <c r="D15" s="119">
        <v>900</v>
      </c>
      <c r="E15" s="225" t="s">
        <v>389</v>
      </c>
      <c r="F15" s="121">
        <v>600000</v>
      </c>
      <c r="G15" s="122">
        <v>800</v>
      </c>
      <c r="H15" s="255"/>
      <c r="I15" s="255"/>
      <c r="J15" s="292"/>
      <c r="K15" s="255"/>
      <c r="L15" s="255"/>
      <c r="M15" s="255"/>
      <c r="N15" s="156"/>
      <c r="O15" s="156"/>
      <c r="P15" s="156"/>
      <c r="Q15" s="156"/>
      <c r="R15" s="156"/>
      <c r="S15" s="156"/>
    </row>
    <row r="16" spans="1:19" ht="9" x14ac:dyDescent="0.2">
      <c r="A16" s="106"/>
      <c r="B16" s="117" t="s">
        <v>584</v>
      </c>
      <c r="C16" s="118" t="s">
        <v>112</v>
      </c>
      <c r="D16" s="119">
        <v>150</v>
      </c>
      <c r="E16" s="225" t="s">
        <v>380</v>
      </c>
      <c r="F16" s="121">
        <f t="shared" si="0"/>
        <v>93750</v>
      </c>
      <c r="G16" s="120">
        <v>125</v>
      </c>
      <c r="H16" s="106"/>
      <c r="I16" s="106"/>
      <c r="J16" s="106"/>
      <c r="K16" s="106"/>
      <c r="L16" s="106"/>
      <c r="M16" s="106"/>
      <c r="N16" s="156"/>
      <c r="O16" s="156"/>
      <c r="P16" s="156"/>
      <c r="Q16" s="156"/>
      <c r="R16" s="156"/>
      <c r="S16" s="156"/>
    </row>
    <row r="17" spans="1:19" ht="9" x14ac:dyDescent="0.2">
      <c r="A17" s="106"/>
      <c r="B17" s="123" t="s">
        <v>114</v>
      </c>
      <c r="C17" s="226" t="s">
        <v>115</v>
      </c>
      <c r="D17" s="119">
        <v>450</v>
      </c>
      <c r="E17" s="225" t="s">
        <v>389</v>
      </c>
      <c r="F17" s="121">
        <f t="shared" si="0"/>
        <v>300000</v>
      </c>
      <c r="G17" s="227">
        <v>400</v>
      </c>
      <c r="H17" s="106"/>
      <c r="I17" s="106"/>
      <c r="J17" s="106"/>
      <c r="K17" s="106"/>
      <c r="L17" s="106"/>
      <c r="M17" s="106"/>
      <c r="N17" s="156"/>
      <c r="O17" s="156"/>
      <c r="P17" s="156"/>
      <c r="Q17" s="156"/>
      <c r="R17" s="156"/>
      <c r="S17" s="156"/>
    </row>
    <row r="18" spans="1:19" ht="9" x14ac:dyDescent="0.2">
      <c r="A18" s="106"/>
      <c r="B18" s="123" t="s">
        <v>116</v>
      </c>
      <c r="C18" s="226" t="s">
        <v>115</v>
      </c>
      <c r="D18" s="119">
        <v>400</v>
      </c>
      <c r="E18" s="225" t="s">
        <v>389</v>
      </c>
      <c r="F18" s="121">
        <f t="shared" si="0"/>
        <v>262500</v>
      </c>
      <c r="G18" s="227">
        <v>350</v>
      </c>
      <c r="H18" s="106"/>
      <c r="I18" s="106"/>
      <c r="J18" s="106"/>
      <c r="K18" s="106"/>
      <c r="L18" s="106"/>
      <c r="M18" s="106"/>
      <c r="N18" s="156"/>
      <c r="O18" s="156"/>
      <c r="P18" s="156"/>
      <c r="Q18" s="156"/>
      <c r="R18" s="156"/>
      <c r="S18" s="156"/>
    </row>
    <row r="19" spans="1:19" ht="36" customHeight="1" thickBot="1" x14ac:dyDescent="0.25">
      <c r="A19" s="106"/>
      <c r="B19" s="124" t="s">
        <v>117</v>
      </c>
      <c r="C19" s="125" t="s">
        <v>106</v>
      </c>
      <c r="D19" s="132">
        <v>1600</v>
      </c>
      <c r="E19" s="228" t="s">
        <v>380</v>
      </c>
      <c r="F19" s="127" t="s">
        <v>169</v>
      </c>
      <c r="G19" s="126" t="s">
        <v>169</v>
      </c>
      <c r="H19" s="106"/>
      <c r="I19" s="106"/>
      <c r="J19" s="106"/>
      <c r="K19" s="106"/>
      <c r="L19" s="106"/>
      <c r="M19" s="106"/>
      <c r="N19" s="156"/>
      <c r="O19" s="156"/>
      <c r="P19" s="156"/>
      <c r="Q19" s="156"/>
      <c r="R19" s="156"/>
      <c r="S19" s="156"/>
    </row>
    <row r="20" spans="1:19" ht="18" customHeight="1" thickBot="1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56"/>
      <c r="O20" s="156"/>
      <c r="P20" s="156"/>
      <c r="Q20" s="156"/>
      <c r="R20" s="156"/>
      <c r="S20" s="156"/>
    </row>
    <row r="21" spans="1:19" ht="16.5" customHeight="1" thickBot="1" x14ac:dyDescent="0.25">
      <c r="A21" s="106"/>
      <c r="B21" s="897" t="s">
        <v>118</v>
      </c>
      <c r="C21" s="898"/>
      <c r="D21" s="898"/>
      <c r="E21" s="898"/>
      <c r="F21" s="898"/>
      <c r="G21" s="899"/>
      <c r="H21" s="106"/>
      <c r="I21" s="106"/>
      <c r="J21" s="106"/>
      <c r="K21" s="106"/>
      <c r="L21" s="106"/>
      <c r="M21" s="106"/>
      <c r="N21" s="156"/>
      <c r="O21" s="156"/>
      <c r="P21" s="156"/>
      <c r="Q21" s="156"/>
      <c r="R21" s="156"/>
      <c r="S21" s="156"/>
    </row>
    <row r="22" spans="1:19" ht="10.9" customHeight="1" x14ac:dyDescent="0.2">
      <c r="A22" s="106"/>
      <c r="B22" s="953" t="s">
        <v>11</v>
      </c>
      <c r="C22" s="925" t="s">
        <v>12</v>
      </c>
      <c r="D22" s="956" t="s">
        <v>42</v>
      </c>
      <c r="E22" s="1077" t="s">
        <v>102</v>
      </c>
      <c r="F22" s="1038" t="s">
        <v>170</v>
      </c>
      <c r="G22" s="961"/>
      <c r="H22" s="106"/>
      <c r="I22" s="106"/>
      <c r="J22" s="106"/>
      <c r="K22" s="106"/>
      <c r="L22" s="106"/>
      <c r="M22" s="106"/>
      <c r="N22" s="156"/>
      <c r="O22" s="156"/>
      <c r="P22" s="156"/>
      <c r="Q22" s="156"/>
      <c r="R22" s="156"/>
      <c r="S22" s="156"/>
    </row>
    <row r="23" spans="1:19" ht="20" customHeight="1" x14ac:dyDescent="0.2">
      <c r="A23" s="106"/>
      <c r="B23" s="954"/>
      <c r="C23" s="955"/>
      <c r="D23" s="957"/>
      <c r="E23" s="1078"/>
      <c r="F23" s="436" t="s">
        <v>15</v>
      </c>
      <c r="G23" s="128" t="s">
        <v>16</v>
      </c>
      <c r="H23" s="106"/>
      <c r="I23" s="106"/>
      <c r="J23" s="106"/>
      <c r="K23" s="106"/>
      <c r="L23" s="106"/>
      <c r="M23" s="106"/>
      <c r="N23" s="156"/>
      <c r="O23" s="156"/>
      <c r="P23" s="156"/>
      <c r="Q23" s="156"/>
      <c r="R23" s="156"/>
      <c r="S23" s="156"/>
    </row>
    <row r="24" spans="1:19" s="196" customFormat="1" ht="32.25" customHeight="1" x14ac:dyDescent="0.2">
      <c r="A24" s="106"/>
      <c r="B24" s="117" t="s">
        <v>122</v>
      </c>
      <c r="C24" s="118" t="s">
        <v>123</v>
      </c>
      <c r="D24" s="119">
        <v>1100</v>
      </c>
      <c r="E24" s="120" t="s">
        <v>204</v>
      </c>
      <c r="F24" s="121">
        <f t="shared" ref="F24:F29" si="1">G24*350</f>
        <v>315000</v>
      </c>
      <c r="G24" s="129">
        <v>900</v>
      </c>
      <c r="H24" s="106"/>
      <c r="I24" s="106"/>
      <c r="J24" s="106"/>
      <c r="K24" s="106"/>
      <c r="L24" s="106"/>
      <c r="M24" s="106"/>
    </row>
    <row r="25" spans="1:19" s="196" customFormat="1" ht="34.5" customHeight="1" x14ac:dyDescent="0.2">
      <c r="A25" s="106"/>
      <c r="B25" s="117" t="s">
        <v>125</v>
      </c>
      <c r="C25" s="118" t="s">
        <v>123</v>
      </c>
      <c r="D25" s="119">
        <v>800</v>
      </c>
      <c r="E25" s="120" t="s">
        <v>204</v>
      </c>
      <c r="F25" s="121">
        <f t="shared" si="1"/>
        <v>245000</v>
      </c>
      <c r="G25" s="122">
        <v>700</v>
      </c>
      <c r="H25" s="106"/>
      <c r="I25" s="106"/>
      <c r="J25" s="106"/>
      <c r="K25" s="106"/>
      <c r="L25" s="106"/>
      <c r="M25" s="106"/>
    </row>
    <row r="26" spans="1:19" ht="33.75" customHeight="1" x14ac:dyDescent="0.2">
      <c r="A26" s="106"/>
      <c r="B26" s="117" t="s">
        <v>126</v>
      </c>
      <c r="C26" s="118" t="s">
        <v>123</v>
      </c>
      <c r="D26" s="119">
        <v>1100</v>
      </c>
      <c r="E26" s="120" t="s">
        <v>204</v>
      </c>
      <c r="F26" s="121">
        <f t="shared" si="1"/>
        <v>315000</v>
      </c>
      <c r="G26" s="122">
        <v>900</v>
      </c>
      <c r="H26" s="106"/>
      <c r="I26" s="106"/>
      <c r="J26" s="106"/>
      <c r="K26" s="106"/>
      <c r="L26" s="106"/>
      <c r="M26" s="106"/>
      <c r="N26" s="156"/>
      <c r="O26" s="156"/>
      <c r="P26" s="156"/>
      <c r="Q26" s="156"/>
      <c r="R26" s="156"/>
      <c r="S26" s="156"/>
    </row>
    <row r="27" spans="1:19" s="196" customFormat="1" ht="24.75" customHeight="1" x14ac:dyDescent="0.2">
      <c r="A27" s="106"/>
      <c r="B27" s="117" t="s">
        <v>227</v>
      </c>
      <c r="C27" s="118" t="s">
        <v>123</v>
      </c>
      <c r="D27" s="119">
        <v>1400</v>
      </c>
      <c r="E27" s="120" t="s">
        <v>204</v>
      </c>
      <c r="F27" s="121">
        <f t="shared" si="1"/>
        <v>420000</v>
      </c>
      <c r="G27" s="122">
        <v>1200</v>
      </c>
      <c r="H27" s="106"/>
      <c r="I27" s="106"/>
      <c r="J27" s="106"/>
      <c r="K27" s="106"/>
      <c r="L27" s="106"/>
      <c r="M27" s="106"/>
    </row>
    <row r="28" spans="1:19" ht="30.75" customHeight="1" x14ac:dyDescent="0.2">
      <c r="A28" s="106"/>
      <c r="B28" s="117" t="s">
        <v>228</v>
      </c>
      <c r="C28" s="118" t="s">
        <v>123</v>
      </c>
      <c r="D28" s="119">
        <v>1700</v>
      </c>
      <c r="E28" s="120" t="s">
        <v>204</v>
      </c>
      <c r="F28" s="121">
        <f t="shared" si="1"/>
        <v>525000</v>
      </c>
      <c r="G28" s="122">
        <v>1500</v>
      </c>
      <c r="H28" s="106"/>
      <c r="I28" s="106"/>
      <c r="J28" s="106"/>
      <c r="K28" s="106"/>
      <c r="L28" s="106"/>
      <c r="M28" s="106"/>
      <c r="N28" s="156"/>
      <c r="O28" s="156"/>
      <c r="P28" s="156"/>
      <c r="Q28" s="156"/>
      <c r="R28" s="156"/>
      <c r="S28" s="156"/>
    </row>
    <row r="29" spans="1:19" ht="24.75" customHeight="1" x14ac:dyDescent="0.2">
      <c r="A29" s="106"/>
      <c r="B29" s="117" t="s">
        <v>529</v>
      </c>
      <c r="C29" s="118" t="s">
        <v>123</v>
      </c>
      <c r="D29" s="119">
        <v>2000</v>
      </c>
      <c r="E29" s="120" t="s">
        <v>534</v>
      </c>
      <c r="F29" s="121">
        <f t="shared" si="1"/>
        <v>560000</v>
      </c>
      <c r="G29" s="122">
        <v>1600</v>
      </c>
      <c r="H29" s="106"/>
      <c r="I29" s="106"/>
      <c r="J29" s="106"/>
      <c r="K29" s="106"/>
      <c r="L29" s="106"/>
      <c r="M29" s="106"/>
      <c r="S29" s="156"/>
    </row>
    <row r="30" spans="1:19" ht="24.75" customHeight="1" thickBot="1" x14ac:dyDescent="0.25">
      <c r="A30" s="106"/>
      <c r="B30" s="130" t="s">
        <v>174</v>
      </c>
      <c r="C30" s="948" t="s">
        <v>203</v>
      </c>
      <c r="D30" s="948"/>
      <c r="E30" s="949"/>
      <c r="F30" s="127" t="s">
        <v>169</v>
      </c>
      <c r="G30" s="133" t="s">
        <v>169</v>
      </c>
      <c r="H30" s="106"/>
      <c r="I30" s="106"/>
      <c r="J30" s="106"/>
      <c r="K30" s="106"/>
      <c r="L30" s="106"/>
      <c r="M30" s="106"/>
      <c r="S30" s="156"/>
    </row>
    <row r="31" spans="1:19" ht="24.75" customHeight="1" thickBot="1" x14ac:dyDescent="0.25">
      <c r="A31" s="106"/>
      <c r="B31" s="40" t="s">
        <v>30</v>
      </c>
      <c r="C31" s="149"/>
      <c r="D31" s="149"/>
      <c r="E31" s="149"/>
      <c r="F31" s="149"/>
      <c r="G31" s="149"/>
      <c r="H31" s="139" t="s">
        <v>31</v>
      </c>
      <c r="I31" s="106"/>
      <c r="J31" s="106"/>
      <c r="K31" s="106"/>
      <c r="L31" s="106"/>
      <c r="M31" s="106"/>
      <c r="N31" s="106"/>
    </row>
    <row r="32" spans="1:19" ht="24.75" customHeight="1" thickBot="1" x14ac:dyDescent="0.25">
      <c r="A32" s="106"/>
      <c r="B32" s="897" t="s">
        <v>5</v>
      </c>
      <c r="C32" s="898"/>
      <c r="D32" s="898"/>
      <c r="E32" s="898"/>
      <c r="F32" s="898"/>
      <c r="G32" s="898"/>
      <c r="H32" s="898"/>
      <c r="I32" s="898"/>
      <c r="J32" s="899"/>
    </row>
    <row r="33" spans="1:20" ht="24.75" customHeight="1" thickBot="1" x14ac:dyDescent="0.25">
      <c r="A33" s="106"/>
      <c r="B33" s="140" t="s">
        <v>39</v>
      </c>
      <c r="C33" s="141" t="s">
        <v>12</v>
      </c>
      <c r="D33" s="141" t="s">
        <v>132</v>
      </c>
      <c r="E33" s="141" t="s">
        <v>41</v>
      </c>
      <c r="F33" s="1039" t="s">
        <v>42</v>
      </c>
      <c r="G33" s="1040"/>
      <c r="H33" s="141" t="s">
        <v>43</v>
      </c>
      <c r="I33" s="141" t="s">
        <v>44</v>
      </c>
      <c r="J33" s="142" t="s">
        <v>45</v>
      </c>
    </row>
    <row r="34" spans="1:20" s="107" customFormat="1" ht="18" x14ac:dyDescent="0.25">
      <c r="A34" s="106"/>
      <c r="B34" s="437" t="s">
        <v>133</v>
      </c>
      <c r="C34" s="144" t="s">
        <v>364</v>
      </c>
      <c r="D34" s="144" t="s">
        <v>176</v>
      </c>
      <c r="E34" s="145" t="s">
        <v>19</v>
      </c>
      <c r="F34" s="1041">
        <v>2500</v>
      </c>
      <c r="G34" s="1041"/>
      <c r="H34" s="481">
        <v>100000</v>
      </c>
      <c r="I34" s="481">
        <v>30000</v>
      </c>
      <c r="J34" s="482">
        <f>F34*H34/1000</f>
        <v>250000</v>
      </c>
      <c r="K34" s="1075"/>
      <c r="L34" s="439"/>
      <c r="M34" s="440"/>
      <c r="N34" s="106"/>
      <c r="O34" s="106"/>
      <c r="P34" s="106"/>
      <c r="Q34" s="106"/>
      <c r="R34" s="106"/>
      <c r="S34" s="106"/>
      <c r="T34" s="106"/>
    </row>
    <row r="35" spans="1:20" s="107" customFormat="1" ht="18" x14ac:dyDescent="0.25">
      <c r="A35" s="106"/>
      <c r="B35" s="441" t="s">
        <v>137</v>
      </c>
      <c r="C35" s="442" t="s">
        <v>134</v>
      </c>
      <c r="D35" s="442" t="s">
        <v>176</v>
      </c>
      <c r="E35" s="443" t="s">
        <v>19</v>
      </c>
      <c r="F35" s="1033">
        <v>2400</v>
      </c>
      <c r="G35" s="1034"/>
      <c r="H35" s="444">
        <v>300000</v>
      </c>
      <c r="I35" s="444">
        <v>100000</v>
      </c>
      <c r="J35" s="445">
        <f t="shared" ref="J35:J45" si="2">F35*H35/1000</f>
        <v>720000</v>
      </c>
      <c r="K35" s="1076"/>
      <c r="L35" s="290"/>
      <c r="M35" s="106"/>
      <c r="N35" s="290"/>
      <c r="O35" s="106"/>
      <c r="P35" s="106"/>
      <c r="Q35" s="106"/>
      <c r="R35" s="106"/>
      <c r="S35" s="106"/>
    </row>
    <row r="36" spans="1:20" s="107" customFormat="1" ht="18.5" thickBot="1" x14ac:dyDescent="0.3">
      <c r="A36" s="106"/>
      <c r="B36" s="146" t="s">
        <v>138</v>
      </c>
      <c r="C36" s="446" t="s">
        <v>134</v>
      </c>
      <c r="D36" s="446" t="s">
        <v>176</v>
      </c>
      <c r="E36" s="447" t="s">
        <v>19</v>
      </c>
      <c r="F36" s="1037">
        <v>2300</v>
      </c>
      <c r="G36" s="1037"/>
      <c r="H36" s="459">
        <v>500000</v>
      </c>
      <c r="I36" s="459">
        <v>150000</v>
      </c>
      <c r="J36" s="448">
        <f t="shared" si="2"/>
        <v>1150000</v>
      </c>
      <c r="K36" s="1076"/>
      <c r="L36" s="106"/>
      <c r="M36" s="106"/>
      <c r="N36" s="106"/>
      <c r="O36" s="106"/>
      <c r="P36" s="106"/>
      <c r="Q36" s="106"/>
      <c r="R36" s="106"/>
      <c r="S36" s="106"/>
    </row>
    <row r="37" spans="1:20" s="107" customFormat="1" ht="18" x14ac:dyDescent="0.25">
      <c r="A37" s="106"/>
      <c r="B37" s="143" t="s">
        <v>139</v>
      </c>
      <c r="C37" s="144" t="s">
        <v>134</v>
      </c>
      <c r="D37" s="144" t="s">
        <v>177</v>
      </c>
      <c r="E37" s="145" t="s">
        <v>19</v>
      </c>
      <c r="F37" s="1031">
        <v>2900</v>
      </c>
      <c r="G37" s="1032"/>
      <c r="H37" s="481">
        <v>100000</v>
      </c>
      <c r="I37" s="481">
        <v>30000</v>
      </c>
      <c r="J37" s="474">
        <f t="shared" si="2"/>
        <v>290000</v>
      </c>
      <c r="K37" s="1075"/>
      <c r="L37" s="439"/>
      <c r="M37" s="440"/>
      <c r="N37" s="106"/>
      <c r="O37" s="290"/>
      <c r="P37" s="106"/>
      <c r="Q37" s="106"/>
      <c r="R37" s="106"/>
      <c r="S37" s="106"/>
      <c r="T37" s="106"/>
    </row>
    <row r="38" spans="1:20" s="107" customFormat="1" ht="18" x14ac:dyDescent="0.25">
      <c r="A38" s="106"/>
      <c r="B38" s="441" t="s">
        <v>178</v>
      </c>
      <c r="C38" s="442" t="s">
        <v>134</v>
      </c>
      <c r="D38" s="442" t="s">
        <v>177</v>
      </c>
      <c r="E38" s="443" t="s">
        <v>19</v>
      </c>
      <c r="F38" s="1033">
        <v>2800</v>
      </c>
      <c r="G38" s="1034"/>
      <c r="H38" s="444">
        <v>300000</v>
      </c>
      <c r="I38" s="444">
        <v>100000</v>
      </c>
      <c r="J38" s="445">
        <f t="shared" si="2"/>
        <v>840000</v>
      </c>
      <c r="K38" s="1076"/>
      <c r="L38" s="106"/>
      <c r="M38" s="106"/>
      <c r="N38" s="106"/>
      <c r="O38" s="106"/>
      <c r="P38" s="106"/>
      <c r="Q38" s="106"/>
      <c r="R38" s="106"/>
      <c r="S38" s="106"/>
    </row>
    <row r="39" spans="1:20" s="107" customFormat="1" ht="18.5" thickBot="1" x14ac:dyDescent="0.3">
      <c r="A39" s="106"/>
      <c r="B39" s="146" t="s">
        <v>179</v>
      </c>
      <c r="C39" s="446" t="s">
        <v>134</v>
      </c>
      <c r="D39" s="446" t="s">
        <v>177</v>
      </c>
      <c r="E39" s="447" t="s">
        <v>19</v>
      </c>
      <c r="F39" s="1037">
        <v>2700</v>
      </c>
      <c r="G39" s="1037"/>
      <c r="H39" s="459">
        <v>500000</v>
      </c>
      <c r="I39" s="459">
        <v>150000</v>
      </c>
      <c r="J39" s="448">
        <f t="shared" si="2"/>
        <v>1350000</v>
      </c>
      <c r="K39" s="1076"/>
      <c r="L39" s="290"/>
      <c r="M39" s="106"/>
      <c r="N39" s="290"/>
      <c r="O39" s="106"/>
      <c r="P39" s="106"/>
      <c r="Q39" s="106"/>
      <c r="R39" s="106"/>
      <c r="S39" s="106"/>
    </row>
    <row r="40" spans="1:20" s="107" customFormat="1" ht="18" x14ac:dyDescent="0.25">
      <c r="A40" s="106"/>
      <c r="B40" s="143" t="s">
        <v>180</v>
      </c>
      <c r="C40" s="144" t="s">
        <v>134</v>
      </c>
      <c r="D40" s="144" t="s">
        <v>135</v>
      </c>
      <c r="E40" s="145" t="s">
        <v>19</v>
      </c>
      <c r="F40" s="1031">
        <v>3200</v>
      </c>
      <c r="G40" s="1032"/>
      <c r="H40" s="481">
        <v>100000</v>
      </c>
      <c r="I40" s="481">
        <v>30000</v>
      </c>
      <c r="J40" s="474">
        <f t="shared" si="2"/>
        <v>320000</v>
      </c>
      <c r="K40" s="1075"/>
      <c r="L40" s="439"/>
      <c r="M40" s="440"/>
      <c r="N40" s="106"/>
      <c r="O40" s="290"/>
      <c r="P40" s="106"/>
      <c r="Q40" s="106"/>
      <c r="R40" s="106"/>
      <c r="S40" s="106"/>
      <c r="T40" s="106"/>
    </row>
    <row r="41" spans="1:20" s="107" customFormat="1" ht="18" x14ac:dyDescent="0.25">
      <c r="A41" s="106"/>
      <c r="B41" s="441" t="s">
        <v>181</v>
      </c>
      <c r="C41" s="442" t="s">
        <v>134</v>
      </c>
      <c r="D41" s="442" t="s">
        <v>135</v>
      </c>
      <c r="E41" s="443" t="s">
        <v>19</v>
      </c>
      <c r="F41" s="1033">
        <v>3100</v>
      </c>
      <c r="G41" s="1034"/>
      <c r="H41" s="444">
        <v>300000</v>
      </c>
      <c r="I41" s="444">
        <v>100000</v>
      </c>
      <c r="J41" s="445">
        <f t="shared" si="2"/>
        <v>930000</v>
      </c>
      <c r="K41" s="1076"/>
      <c r="L41" s="106"/>
      <c r="M41" s="106"/>
      <c r="N41" s="106"/>
      <c r="O41" s="106"/>
      <c r="P41" s="106"/>
      <c r="Q41" s="106"/>
      <c r="R41" s="106"/>
      <c r="S41" s="106"/>
    </row>
    <row r="42" spans="1:20" s="107" customFormat="1" ht="18.5" thickBot="1" x14ac:dyDescent="0.3">
      <c r="A42" s="106"/>
      <c r="B42" s="146" t="s">
        <v>365</v>
      </c>
      <c r="C42" s="446" t="s">
        <v>134</v>
      </c>
      <c r="D42" s="446" t="s">
        <v>135</v>
      </c>
      <c r="E42" s="447" t="s">
        <v>19</v>
      </c>
      <c r="F42" s="1037">
        <v>3000</v>
      </c>
      <c r="G42" s="1037"/>
      <c r="H42" s="459">
        <v>500000</v>
      </c>
      <c r="I42" s="459">
        <v>150000</v>
      </c>
      <c r="J42" s="448">
        <f t="shared" si="2"/>
        <v>1500000</v>
      </c>
      <c r="K42" s="1076"/>
      <c r="L42" s="290"/>
      <c r="M42" s="106"/>
      <c r="N42" s="290"/>
      <c r="O42" s="106"/>
      <c r="P42" s="106"/>
      <c r="Q42" s="106"/>
      <c r="R42" s="106"/>
      <c r="S42" s="106"/>
    </row>
    <row r="43" spans="1:20" s="107" customFormat="1" ht="11.5" x14ac:dyDescent="0.25">
      <c r="A43" s="106"/>
      <c r="B43" s="143" t="s">
        <v>366</v>
      </c>
      <c r="C43" s="144" t="s">
        <v>134</v>
      </c>
      <c r="D43" s="144" t="s">
        <v>225</v>
      </c>
      <c r="E43" s="145" t="s">
        <v>19</v>
      </c>
      <c r="F43" s="1031">
        <v>3000</v>
      </c>
      <c r="G43" s="1032"/>
      <c r="H43" s="481">
        <v>100000</v>
      </c>
      <c r="I43" s="481">
        <v>30000</v>
      </c>
      <c r="J43" s="474">
        <f t="shared" si="2"/>
        <v>300000</v>
      </c>
      <c r="K43" s="1075"/>
      <c r="L43" s="439"/>
      <c r="M43" s="440"/>
      <c r="N43" s="106"/>
      <c r="O43" s="290"/>
      <c r="P43" s="106"/>
      <c r="Q43" s="106"/>
      <c r="R43" s="106"/>
      <c r="S43" s="106"/>
      <c r="T43" s="106"/>
    </row>
    <row r="44" spans="1:20" s="107" customFormat="1" ht="11.5" x14ac:dyDescent="0.25">
      <c r="A44" s="106"/>
      <c r="B44" s="441" t="s">
        <v>367</v>
      </c>
      <c r="C44" s="442" t="s">
        <v>134</v>
      </c>
      <c r="D44" s="442" t="s">
        <v>225</v>
      </c>
      <c r="E44" s="443" t="s">
        <v>19</v>
      </c>
      <c r="F44" s="1033">
        <v>2900</v>
      </c>
      <c r="G44" s="1034"/>
      <c r="H44" s="444">
        <v>300000</v>
      </c>
      <c r="I44" s="444">
        <v>100000</v>
      </c>
      <c r="J44" s="445">
        <f t="shared" si="2"/>
        <v>870000</v>
      </c>
      <c r="K44" s="1076"/>
      <c r="L44" s="106"/>
      <c r="M44" s="106"/>
      <c r="N44" s="106"/>
      <c r="O44" s="106"/>
      <c r="P44" s="106"/>
      <c r="Q44" s="106"/>
      <c r="R44" s="106"/>
      <c r="S44" s="106"/>
    </row>
    <row r="45" spans="1:20" s="107" customFormat="1" ht="12" thickBot="1" x14ac:dyDescent="0.3">
      <c r="A45" s="106"/>
      <c r="B45" s="449" t="s">
        <v>368</v>
      </c>
      <c r="C45" s="450" t="s">
        <v>134</v>
      </c>
      <c r="D45" s="450" t="s">
        <v>225</v>
      </c>
      <c r="E45" s="456" t="s">
        <v>19</v>
      </c>
      <c r="F45" s="1035">
        <v>2800</v>
      </c>
      <c r="G45" s="1035"/>
      <c r="H45" s="476">
        <v>500000</v>
      </c>
      <c r="I45" s="476">
        <v>150000</v>
      </c>
      <c r="J45" s="475">
        <f t="shared" si="2"/>
        <v>1400000</v>
      </c>
      <c r="K45" s="1076"/>
      <c r="L45" s="290"/>
      <c r="M45" s="106"/>
      <c r="N45" s="290"/>
      <c r="O45" s="106"/>
      <c r="P45" s="106"/>
      <c r="Q45" s="106"/>
      <c r="R45" s="106"/>
      <c r="S45" s="106"/>
    </row>
    <row r="46" spans="1:20" ht="9.5" thickBot="1" x14ac:dyDescent="0.25">
      <c r="A46" s="106"/>
      <c r="B46" s="165"/>
      <c r="C46" s="149"/>
      <c r="D46" s="149"/>
      <c r="E46" s="149"/>
      <c r="F46" s="149"/>
      <c r="G46" s="137"/>
      <c r="H46" s="137"/>
      <c r="I46" s="196"/>
      <c r="J46" s="196"/>
      <c r="R46" s="156"/>
      <c r="S46" s="156"/>
    </row>
    <row r="47" spans="1:20" ht="18" customHeight="1" thickBot="1" x14ac:dyDescent="0.25">
      <c r="A47" s="106"/>
      <c r="B47" s="897" t="s">
        <v>4</v>
      </c>
      <c r="C47" s="898"/>
      <c r="D47" s="898"/>
      <c r="E47" s="898"/>
      <c r="F47" s="898"/>
      <c r="G47" s="899"/>
      <c r="H47" s="196"/>
      <c r="I47" s="196"/>
      <c r="J47" s="196"/>
      <c r="R47" s="156"/>
      <c r="S47" s="156"/>
    </row>
    <row r="48" spans="1:20" ht="16.5" customHeight="1" x14ac:dyDescent="0.2">
      <c r="A48" s="106"/>
      <c r="B48" s="923" t="s">
        <v>11</v>
      </c>
      <c r="C48" s="925" t="s">
        <v>12</v>
      </c>
      <c r="D48" s="925" t="s">
        <v>42</v>
      </c>
      <c r="E48" s="927" t="s">
        <v>102</v>
      </c>
      <c r="F48" s="929" t="s">
        <v>170</v>
      </c>
      <c r="G48" s="930"/>
      <c r="H48" s="196"/>
      <c r="I48" s="196"/>
      <c r="J48" s="196"/>
      <c r="R48" s="156"/>
      <c r="S48" s="156"/>
    </row>
    <row r="49" spans="1:19" ht="20.5" customHeight="1" x14ac:dyDescent="0.2">
      <c r="A49" s="106"/>
      <c r="B49" s="1036"/>
      <c r="C49" s="955"/>
      <c r="D49" s="955"/>
      <c r="E49" s="931"/>
      <c r="F49" s="152" t="s">
        <v>15</v>
      </c>
      <c r="G49" s="110" t="s">
        <v>16</v>
      </c>
      <c r="H49" s="196"/>
      <c r="I49" s="196"/>
      <c r="J49" s="196"/>
      <c r="P49" s="156"/>
      <c r="Q49" s="156"/>
      <c r="R49" s="156"/>
      <c r="S49" s="156"/>
    </row>
    <row r="50" spans="1:19" ht="17.25" customHeight="1" x14ac:dyDescent="0.2">
      <c r="A50" s="106"/>
      <c r="B50" s="123" t="s">
        <v>142</v>
      </c>
      <c r="C50" s="226" t="s">
        <v>106</v>
      </c>
      <c r="D50" s="119">
        <v>450</v>
      </c>
      <c r="E50" s="120" t="s">
        <v>378</v>
      </c>
      <c r="F50" s="121">
        <f t="shared" ref="F50:F54" si="3">G50*350</f>
        <v>140000</v>
      </c>
      <c r="G50" s="122">
        <v>400</v>
      </c>
      <c r="H50" s="196"/>
      <c r="I50" s="196"/>
      <c r="J50" s="196"/>
      <c r="R50" s="156"/>
      <c r="S50" s="156"/>
    </row>
    <row r="51" spans="1:19" ht="27" customHeight="1" x14ac:dyDescent="0.2">
      <c r="A51" s="106"/>
      <c r="B51" s="123" t="s">
        <v>136</v>
      </c>
      <c r="C51" s="226" t="s">
        <v>106</v>
      </c>
      <c r="D51" s="119">
        <v>300</v>
      </c>
      <c r="E51" s="120" t="s">
        <v>378</v>
      </c>
      <c r="F51" s="121">
        <f t="shared" si="3"/>
        <v>87500</v>
      </c>
      <c r="G51" s="122">
        <v>250</v>
      </c>
      <c r="H51" s="196"/>
      <c r="I51" s="196"/>
      <c r="J51" s="196"/>
      <c r="R51" s="156"/>
      <c r="S51" s="156"/>
    </row>
    <row r="52" spans="1:19" ht="14.25" customHeight="1" x14ac:dyDescent="0.2">
      <c r="A52" s="106"/>
      <c r="B52" s="123" t="s">
        <v>143</v>
      </c>
      <c r="C52" s="226" t="s">
        <v>106</v>
      </c>
      <c r="D52" s="119">
        <v>250</v>
      </c>
      <c r="E52" s="120" t="s">
        <v>378</v>
      </c>
      <c r="F52" s="121">
        <f t="shared" si="3"/>
        <v>70000</v>
      </c>
      <c r="G52" s="122">
        <v>200</v>
      </c>
      <c r="H52" s="196"/>
      <c r="I52" s="196"/>
      <c r="J52" s="196"/>
      <c r="R52" s="156"/>
      <c r="S52" s="156"/>
    </row>
    <row r="53" spans="1:19" ht="21" customHeight="1" x14ac:dyDescent="0.2">
      <c r="A53" s="106"/>
      <c r="B53" s="123" t="s">
        <v>258</v>
      </c>
      <c r="C53" s="226" t="s">
        <v>106</v>
      </c>
      <c r="D53" s="119">
        <v>700</v>
      </c>
      <c r="E53" s="120" t="s">
        <v>378</v>
      </c>
      <c r="F53" s="121">
        <f t="shared" ref="F53" si="4">G53*350</f>
        <v>227500</v>
      </c>
      <c r="G53" s="122">
        <v>650</v>
      </c>
      <c r="H53" s="196"/>
      <c r="I53" s="196"/>
      <c r="J53" s="196"/>
      <c r="R53" s="156"/>
      <c r="S53" s="156"/>
    </row>
    <row r="54" spans="1:19" ht="19.5" customHeight="1" thickBot="1" x14ac:dyDescent="0.25">
      <c r="A54" s="106"/>
      <c r="B54" s="130" t="s">
        <v>411</v>
      </c>
      <c r="C54" s="131" t="s">
        <v>106</v>
      </c>
      <c r="D54" s="132">
        <v>1600</v>
      </c>
      <c r="E54" s="126" t="s">
        <v>378</v>
      </c>
      <c r="F54" s="127">
        <f t="shared" si="3"/>
        <v>490000</v>
      </c>
      <c r="G54" s="133">
        <v>1400</v>
      </c>
      <c r="H54" s="196"/>
      <c r="I54" s="196"/>
      <c r="J54" s="196"/>
      <c r="R54" s="156"/>
      <c r="S54" s="156"/>
    </row>
    <row r="55" spans="1:19" ht="31.9" customHeight="1" thickBot="1" x14ac:dyDescent="0.25">
      <c r="A55" s="106"/>
      <c r="B55" s="196"/>
      <c r="C55" s="196"/>
      <c r="D55" s="196"/>
      <c r="E55" s="196"/>
      <c r="F55" s="196"/>
      <c r="G55" s="196"/>
      <c r="H55" s="139" t="s">
        <v>31</v>
      </c>
      <c r="I55" s="196"/>
      <c r="J55" s="196"/>
      <c r="S55" s="156"/>
    </row>
    <row r="56" spans="1:19" ht="31.9" customHeight="1" thickBot="1" x14ac:dyDescent="0.25">
      <c r="A56" s="106"/>
      <c r="B56" s="897" t="s">
        <v>7</v>
      </c>
      <c r="C56" s="898"/>
      <c r="D56" s="898"/>
      <c r="E56" s="898"/>
      <c r="F56" s="898"/>
      <c r="G56" s="899"/>
      <c r="H56" s="196"/>
      <c r="I56" s="196"/>
      <c r="J56" s="196"/>
      <c r="R56" s="156"/>
      <c r="S56" s="156"/>
    </row>
    <row r="57" spans="1:19" ht="17" customHeight="1" x14ac:dyDescent="0.2">
      <c r="A57" s="106"/>
      <c r="B57" s="923" t="s">
        <v>11</v>
      </c>
      <c r="C57" s="925" t="s">
        <v>12</v>
      </c>
      <c r="D57" s="925" t="s">
        <v>42</v>
      </c>
      <c r="E57" s="927" t="s">
        <v>102</v>
      </c>
      <c r="F57" s="929" t="s">
        <v>182</v>
      </c>
      <c r="G57" s="930"/>
      <c r="H57" s="196"/>
      <c r="I57" s="196"/>
      <c r="J57" s="196"/>
      <c r="R57" s="156"/>
      <c r="S57" s="156"/>
    </row>
    <row r="58" spans="1:19" ht="20.5" customHeight="1" thickBot="1" x14ac:dyDescent="0.25">
      <c r="A58" s="106"/>
      <c r="B58" s="1026"/>
      <c r="C58" s="1027"/>
      <c r="D58" s="1027"/>
      <c r="E58" s="1028"/>
      <c r="F58" s="157" t="s">
        <v>15</v>
      </c>
      <c r="G58" s="158" t="s">
        <v>16</v>
      </c>
      <c r="H58" s="196"/>
      <c r="I58" s="196"/>
      <c r="J58" s="196"/>
      <c r="R58" s="156"/>
      <c r="S58" s="156"/>
    </row>
    <row r="59" spans="1:19" ht="27.5" thickBot="1" x14ac:dyDescent="0.25">
      <c r="A59" s="106"/>
      <c r="B59" s="159" t="s">
        <v>145</v>
      </c>
      <c r="C59" s="160" t="s">
        <v>146</v>
      </c>
      <c r="D59" s="161">
        <v>1700</v>
      </c>
      <c r="E59" s="162" t="s">
        <v>380</v>
      </c>
      <c r="F59" s="163">
        <f>G59*250</f>
        <v>375000</v>
      </c>
      <c r="G59" s="164">
        <v>1500</v>
      </c>
      <c r="H59" s="196"/>
      <c r="I59" s="196"/>
      <c r="J59" s="196"/>
      <c r="R59" s="156"/>
      <c r="S59" s="156"/>
    </row>
    <row r="60" spans="1:19" ht="19.5" customHeight="1" thickBot="1" x14ac:dyDescent="0.25">
      <c r="A60" s="106"/>
      <c r="B60" s="165"/>
      <c r="C60" s="166"/>
      <c r="D60" s="137"/>
      <c r="E60" s="149"/>
      <c r="F60" s="167"/>
      <c r="G60" s="137"/>
      <c r="H60" s="137"/>
      <c r="I60" s="196"/>
      <c r="J60" s="196"/>
      <c r="Q60" s="156"/>
      <c r="R60" s="156"/>
      <c r="S60" s="156"/>
    </row>
    <row r="61" spans="1:19" ht="16" customHeight="1" thickBot="1" x14ac:dyDescent="0.25">
      <c r="A61" s="106"/>
      <c r="B61" s="897" t="s">
        <v>147</v>
      </c>
      <c r="C61" s="898"/>
      <c r="D61" s="898"/>
      <c r="E61" s="898"/>
      <c r="F61" s="898"/>
      <c r="G61" s="898"/>
      <c r="H61" s="898"/>
      <c r="I61" s="899"/>
      <c r="J61" s="196"/>
      <c r="M61" s="156"/>
      <c r="N61" s="156"/>
      <c r="O61" s="156"/>
      <c r="P61" s="156"/>
      <c r="Q61" s="156"/>
      <c r="R61" s="156"/>
      <c r="S61" s="156"/>
    </row>
    <row r="62" spans="1:19" ht="18.649999999999999" customHeight="1" x14ac:dyDescent="0.2">
      <c r="A62" s="106"/>
      <c r="B62" s="260" t="s">
        <v>148</v>
      </c>
      <c r="C62" s="261" t="s">
        <v>13</v>
      </c>
      <c r="D62" s="261" t="s">
        <v>150</v>
      </c>
      <c r="E62" s="286" t="s">
        <v>151</v>
      </c>
      <c r="F62" s="1069" t="s">
        <v>152</v>
      </c>
      <c r="G62" s="1070"/>
      <c r="H62" s="286" t="s">
        <v>153</v>
      </c>
      <c r="I62" s="287" t="s">
        <v>231</v>
      </c>
      <c r="J62" s="196"/>
      <c r="M62" s="156"/>
      <c r="N62" s="156"/>
      <c r="O62" s="156"/>
      <c r="P62" s="156"/>
      <c r="Q62" s="156"/>
      <c r="R62" s="156"/>
      <c r="S62" s="156"/>
    </row>
    <row r="63" spans="1:19" ht="27" customHeight="1" x14ac:dyDescent="0.2">
      <c r="A63" s="106"/>
      <c r="B63" s="237" t="s">
        <v>154</v>
      </c>
      <c r="C63" s="238" t="s">
        <v>205</v>
      </c>
      <c r="D63" s="239" t="s">
        <v>285</v>
      </c>
      <c r="E63" s="240">
        <v>1000000</v>
      </c>
      <c r="F63" s="1071">
        <v>250000</v>
      </c>
      <c r="G63" s="1072"/>
      <c r="H63" s="506" t="s">
        <v>518</v>
      </c>
      <c r="I63" s="510" t="s">
        <v>236</v>
      </c>
      <c r="J63" s="196"/>
      <c r="M63" s="156"/>
      <c r="N63" s="156"/>
      <c r="O63" s="156"/>
      <c r="P63" s="156"/>
      <c r="Q63" s="156"/>
      <c r="R63" s="156"/>
      <c r="S63" s="156"/>
    </row>
    <row r="64" spans="1:19" ht="49.5" customHeight="1" x14ac:dyDescent="0.2">
      <c r="A64" s="106"/>
      <c r="B64" s="178" t="s">
        <v>155</v>
      </c>
      <c r="C64" s="179" t="s">
        <v>205</v>
      </c>
      <c r="D64" s="180" t="s">
        <v>653</v>
      </c>
      <c r="E64" s="181">
        <v>1650000</v>
      </c>
      <c r="F64" s="1073">
        <v>550000</v>
      </c>
      <c r="G64" s="1074"/>
      <c r="H64" s="500" t="s">
        <v>519</v>
      </c>
      <c r="I64" s="511" t="s">
        <v>233</v>
      </c>
      <c r="J64" s="196"/>
      <c r="M64" s="156"/>
      <c r="N64" s="156"/>
      <c r="O64" s="156"/>
      <c r="P64" s="156"/>
      <c r="Q64" s="156"/>
      <c r="R64" s="156"/>
      <c r="S64" s="156"/>
    </row>
    <row r="65" spans="1:19" ht="28.5" customHeight="1" thickBot="1" x14ac:dyDescent="0.25">
      <c r="A65" s="106"/>
      <c r="B65" s="184" t="s">
        <v>206</v>
      </c>
      <c r="C65" s="242" t="s">
        <v>207</v>
      </c>
      <c r="D65" s="186" t="s">
        <v>229</v>
      </c>
      <c r="E65" s="262">
        <v>1000000</v>
      </c>
      <c r="F65" s="1005">
        <v>250000</v>
      </c>
      <c r="G65" s="1005"/>
      <c r="H65" s="501" t="s">
        <v>520</v>
      </c>
      <c r="I65" s="508" t="s">
        <v>384</v>
      </c>
      <c r="J65" s="196"/>
      <c r="M65" s="156"/>
      <c r="N65" s="156"/>
      <c r="O65" s="156"/>
      <c r="P65" s="156"/>
      <c r="Q65" s="156"/>
      <c r="R65" s="156"/>
      <c r="S65" s="156"/>
    </row>
    <row r="66" spans="1:19" ht="12.5" customHeight="1" thickBot="1" x14ac:dyDescent="0.25">
      <c r="A66" s="106"/>
      <c r="B66" s="771"/>
      <c r="C66" s="191"/>
      <c r="D66" s="192"/>
      <c r="E66" s="193"/>
      <c r="F66" s="193"/>
      <c r="G66" s="193"/>
      <c r="H66" s="424"/>
      <c r="I66" s="774"/>
      <c r="J66" s="435"/>
      <c r="M66" s="156"/>
      <c r="N66" s="156"/>
      <c r="O66" s="156"/>
      <c r="P66" s="156"/>
      <c r="Q66" s="156"/>
      <c r="R66" s="156"/>
      <c r="S66" s="156"/>
    </row>
    <row r="67" spans="1:19" ht="20" customHeight="1" x14ac:dyDescent="0.2">
      <c r="A67" s="106"/>
      <c r="B67" s="912" t="s">
        <v>59</v>
      </c>
      <c r="C67" s="913"/>
      <c r="D67" s="913"/>
      <c r="E67" s="913"/>
      <c r="F67" s="914"/>
      <c r="G67" s="912" t="s">
        <v>613</v>
      </c>
      <c r="H67" s="913"/>
      <c r="I67" s="914"/>
      <c r="J67" s="155"/>
      <c r="K67" s="155"/>
      <c r="L67" s="155"/>
      <c r="M67" s="155"/>
      <c r="N67" s="155"/>
      <c r="O67" s="155"/>
      <c r="P67" s="155"/>
      <c r="Q67" s="155"/>
      <c r="R67" s="155"/>
      <c r="S67" s="156"/>
    </row>
    <row r="68" spans="1:19" ht="20" customHeight="1" x14ac:dyDescent="0.2">
      <c r="A68" s="106"/>
      <c r="B68" s="299" t="s">
        <v>11</v>
      </c>
      <c r="C68" s="300" t="s">
        <v>163</v>
      </c>
      <c r="D68" s="609" t="s">
        <v>589</v>
      </c>
      <c r="E68" s="609" t="s">
        <v>44</v>
      </c>
      <c r="F68" s="609" t="s">
        <v>58</v>
      </c>
      <c r="G68" s="299" t="s">
        <v>586</v>
      </c>
      <c r="H68" s="300" t="s">
        <v>58</v>
      </c>
      <c r="I68" s="301" t="s">
        <v>585</v>
      </c>
      <c r="J68" s="155"/>
      <c r="K68" s="155"/>
      <c r="L68" s="155"/>
      <c r="M68" s="155"/>
      <c r="N68" s="155"/>
      <c r="O68" s="155"/>
      <c r="P68" s="155"/>
      <c r="Q68" s="155"/>
      <c r="R68" s="155"/>
      <c r="S68" s="156"/>
    </row>
    <row r="69" spans="1:19" ht="20" customHeight="1" x14ac:dyDescent="0.2">
      <c r="A69" s="106"/>
      <c r="B69" s="304" t="s">
        <v>264</v>
      </c>
      <c r="C69" s="662">
        <v>310000</v>
      </c>
      <c r="D69" s="662" t="s">
        <v>590</v>
      </c>
      <c r="E69" s="663">
        <v>45000</v>
      </c>
      <c r="F69" s="627">
        <v>50000</v>
      </c>
      <c r="G69" s="629">
        <f>(H69/1000)*1000</f>
        <v>15000</v>
      </c>
      <c r="H69" s="704">
        <f>(F69*1.3)-F69</f>
        <v>15000</v>
      </c>
      <c r="I69" s="753">
        <f>E69+G69</f>
        <v>60000</v>
      </c>
      <c r="J69" s="155"/>
      <c r="K69" s="155"/>
      <c r="L69" s="155"/>
      <c r="M69" s="155"/>
      <c r="N69" s="155"/>
      <c r="O69" s="155"/>
      <c r="P69" s="155"/>
      <c r="Q69" s="155"/>
      <c r="R69" s="155"/>
      <c r="S69" s="156"/>
    </row>
    <row r="70" spans="1:19" ht="20" customHeight="1" x14ac:dyDescent="0.2">
      <c r="A70" s="106"/>
      <c r="B70" s="305" t="s">
        <v>588</v>
      </c>
      <c r="C70" s="662">
        <v>310000</v>
      </c>
      <c r="D70" s="610" t="s">
        <v>587</v>
      </c>
      <c r="E70" s="664">
        <v>17000</v>
      </c>
      <c r="F70" s="613">
        <v>25000</v>
      </c>
      <c r="G70" s="629">
        <f t="shared" ref="G70:G74" si="5">(H70/1000)*1000</f>
        <v>7500</v>
      </c>
      <c r="H70" s="617">
        <f t="shared" ref="H70:H72" si="6">(F70*1.3)-F70</f>
        <v>7500</v>
      </c>
      <c r="I70" s="570">
        <f t="shared" ref="I70:I79" si="7">E70+G70</f>
        <v>24500</v>
      </c>
      <c r="J70" s="155"/>
      <c r="K70" s="155"/>
      <c r="L70" s="155"/>
      <c r="M70" s="155"/>
      <c r="N70" s="155"/>
      <c r="O70" s="155"/>
      <c r="P70" s="155"/>
      <c r="Q70" s="155"/>
      <c r="R70" s="155"/>
      <c r="S70" s="156"/>
    </row>
    <row r="71" spans="1:19" ht="20" customHeight="1" x14ac:dyDescent="0.2">
      <c r="A71" s="106"/>
      <c r="B71" s="305" t="s">
        <v>611</v>
      </c>
      <c r="C71" s="716">
        <v>310000</v>
      </c>
      <c r="D71" s="610" t="s">
        <v>587</v>
      </c>
      <c r="E71" s="664">
        <v>30000</v>
      </c>
      <c r="F71" s="613">
        <v>70000</v>
      </c>
      <c r="G71" s="705">
        <f t="shared" si="5"/>
        <v>21000</v>
      </c>
      <c r="H71" s="616">
        <f t="shared" si="6"/>
        <v>21000</v>
      </c>
      <c r="I71" s="570">
        <f t="shared" si="7"/>
        <v>51000</v>
      </c>
      <c r="J71" s="155"/>
      <c r="K71" s="155"/>
      <c r="L71" s="155"/>
      <c r="M71" s="155"/>
      <c r="N71" s="155"/>
      <c r="O71" s="155"/>
      <c r="P71" s="155"/>
      <c r="Q71" s="155"/>
      <c r="R71" s="155"/>
      <c r="S71" s="156"/>
    </row>
    <row r="72" spans="1:19" ht="20" customHeight="1" x14ac:dyDescent="0.2">
      <c r="A72" s="106"/>
      <c r="B72" s="305" t="s">
        <v>263</v>
      </c>
      <c r="C72" s="716">
        <v>310000</v>
      </c>
      <c r="D72" s="610" t="s">
        <v>591</v>
      </c>
      <c r="E72" s="663">
        <v>52000</v>
      </c>
      <c r="F72" s="613">
        <v>70000</v>
      </c>
      <c r="G72" s="705">
        <f t="shared" si="5"/>
        <v>21000</v>
      </c>
      <c r="H72" s="616">
        <f t="shared" si="6"/>
        <v>21000</v>
      </c>
      <c r="I72" s="570">
        <f t="shared" si="7"/>
        <v>73000</v>
      </c>
      <c r="J72" s="155"/>
      <c r="K72" s="155"/>
      <c r="L72" s="155"/>
      <c r="M72" s="155"/>
      <c r="N72" s="155"/>
      <c r="O72" s="155"/>
      <c r="P72" s="155"/>
      <c r="Q72" s="155"/>
      <c r="R72" s="155"/>
      <c r="S72" s="156"/>
    </row>
    <row r="73" spans="1:19" ht="37" customHeight="1" x14ac:dyDescent="0.2">
      <c r="A73" s="106"/>
      <c r="B73" s="305" t="s">
        <v>632</v>
      </c>
      <c r="C73" s="716">
        <v>310000</v>
      </c>
      <c r="D73" s="717" t="s">
        <v>633</v>
      </c>
      <c r="E73" s="719">
        <v>45000</v>
      </c>
      <c r="F73" s="718" t="s">
        <v>634</v>
      </c>
      <c r="G73" s="629">
        <f t="shared" ref="G73" si="8">(H73/1000)*1000</f>
        <v>39000</v>
      </c>
      <c r="H73" s="616">
        <f>(130000*1.3)-130000</f>
        <v>39000</v>
      </c>
      <c r="I73" s="570">
        <f>E73+G73</f>
        <v>84000</v>
      </c>
      <c r="J73" s="196"/>
      <c r="Q73" s="156"/>
      <c r="R73" s="156"/>
      <c r="S73" s="156"/>
    </row>
    <row r="74" spans="1:19" ht="20" customHeight="1" thickBot="1" x14ac:dyDescent="0.25">
      <c r="A74" s="106"/>
      <c r="B74" s="184" t="s">
        <v>612</v>
      </c>
      <c r="C74" s="662">
        <v>310000</v>
      </c>
      <c r="D74" s="452" t="s">
        <v>599</v>
      </c>
      <c r="E74" s="663">
        <v>52000</v>
      </c>
      <c r="F74" s="619" t="s">
        <v>628</v>
      </c>
      <c r="G74" s="632">
        <f t="shared" si="5"/>
        <v>22500</v>
      </c>
      <c r="H74" s="665">
        <f>(75000*1.3)-75000</f>
        <v>22500</v>
      </c>
      <c r="I74" s="763">
        <f t="shared" si="7"/>
        <v>74500</v>
      </c>
      <c r="J74" s="155"/>
      <c r="K74" s="155"/>
      <c r="L74" s="155"/>
      <c r="M74" s="155"/>
      <c r="N74" s="155"/>
      <c r="O74" s="155"/>
      <c r="P74" s="155"/>
      <c r="Q74" s="155"/>
      <c r="R74" s="155"/>
      <c r="S74" s="156"/>
    </row>
    <row r="75" spans="1:19" ht="20" customHeight="1" x14ac:dyDescent="0.2">
      <c r="A75" s="106"/>
      <c r="B75" s="623" t="s">
        <v>635</v>
      </c>
      <c r="C75" s="666">
        <f>C76+C77</f>
        <v>225000</v>
      </c>
      <c r="D75" s="624" t="s">
        <v>597</v>
      </c>
      <c r="E75" s="666">
        <v>11500</v>
      </c>
      <c r="F75" s="628">
        <v>50000</v>
      </c>
      <c r="G75" s="621">
        <f>(H75/1000)*1000</f>
        <v>15000</v>
      </c>
      <c r="H75" s="668">
        <f>(F75*1.3)-F75</f>
        <v>15000</v>
      </c>
      <c r="I75" s="755">
        <f t="shared" si="7"/>
        <v>26500</v>
      </c>
      <c r="J75" s="155"/>
      <c r="K75" s="155"/>
      <c r="L75" s="155"/>
      <c r="M75" s="155"/>
      <c r="N75" s="155"/>
      <c r="O75" s="155"/>
      <c r="P75" s="155"/>
      <c r="Q75" s="155"/>
      <c r="R75" s="155"/>
      <c r="S75" s="156"/>
    </row>
    <row r="76" spans="1:19" ht="20" customHeight="1" x14ac:dyDescent="0.2">
      <c r="A76" s="106"/>
      <c r="B76" s="305" t="s">
        <v>593</v>
      </c>
      <c r="C76" s="663">
        <v>5000</v>
      </c>
      <c r="D76" s="610" t="s">
        <v>598</v>
      </c>
      <c r="E76" s="664">
        <v>4500</v>
      </c>
      <c r="F76" s="613">
        <v>10000</v>
      </c>
      <c r="G76" s="629">
        <f>(H76/1000)*1000</f>
        <v>3000</v>
      </c>
      <c r="H76" s="616">
        <f t="shared" ref="H76:H79" si="9">(F76*1.3)-F76</f>
        <v>3000</v>
      </c>
      <c r="I76" s="753">
        <f t="shared" si="7"/>
        <v>7500</v>
      </c>
      <c r="J76" s="155"/>
      <c r="K76" s="155"/>
      <c r="L76" s="155"/>
      <c r="M76" s="155"/>
      <c r="N76" s="155"/>
      <c r="O76" s="155"/>
      <c r="P76" s="155"/>
      <c r="Q76" s="155"/>
      <c r="R76" s="155"/>
      <c r="S76" s="156"/>
    </row>
    <row r="77" spans="1:19" ht="20" customHeight="1" x14ac:dyDescent="0.2">
      <c r="A77" s="106"/>
      <c r="B77" s="305" t="s">
        <v>594</v>
      </c>
      <c r="C77" s="663">
        <v>220000</v>
      </c>
      <c r="D77" s="610" t="s">
        <v>598</v>
      </c>
      <c r="E77" s="664">
        <v>12000</v>
      </c>
      <c r="F77" s="613">
        <v>30000</v>
      </c>
      <c r="G77" s="629">
        <f>(H77/1000)*1000</f>
        <v>9000</v>
      </c>
      <c r="H77" s="616">
        <f t="shared" si="9"/>
        <v>9000</v>
      </c>
      <c r="I77" s="753">
        <f t="shared" si="7"/>
        <v>21000</v>
      </c>
      <c r="J77" s="155"/>
      <c r="K77" s="155"/>
      <c r="L77" s="155"/>
      <c r="M77" s="155"/>
      <c r="N77" s="155"/>
      <c r="O77" s="155"/>
      <c r="P77" s="155"/>
      <c r="Q77" s="155"/>
      <c r="R77" s="155"/>
      <c r="S77" s="156"/>
    </row>
    <row r="78" spans="1:19" ht="18" x14ac:dyDescent="0.2">
      <c r="A78" s="106"/>
      <c r="B78" s="305" t="s">
        <v>636</v>
      </c>
      <c r="C78" s="663">
        <v>21400</v>
      </c>
      <c r="D78" s="610" t="s">
        <v>598</v>
      </c>
      <c r="E78" s="613"/>
      <c r="F78" s="613">
        <v>70000</v>
      </c>
      <c r="G78" s="629"/>
      <c r="H78" s="616"/>
      <c r="I78" s="753"/>
      <c r="J78" s="196"/>
      <c r="P78" s="156"/>
      <c r="Q78" s="156"/>
      <c r="R78" s="156"/>
      <c r="S78" s="156"/>
    </row>
    <row r="79" spans="1:19" ht="32.5" customHeight="1" thickBot="1" x14ac:dyDescent="0.25">
      <c r="A79" s="106"/>
      <c r="B79" s="184" t="s">
        <v>614</v>
      </c>
      <c r="C79" s="700">
        <f>C75</f>
        <v>225000</v>
      </c>
      <c r="D79" s="635" t="s">
        <v>597</v>
      </c>
      <c r="E79" s="670">
        <f>E75</f>
        <v>11500</v>
      </c>
      <c r="F79" s="619">
        <v>60000</v>
      </c>
      <c r="G79" s="672">
        <f>(H79/1000)*1000</f>
        <v>18000</v>
      </c>
      <c r="H79" s="622">
        <f t="shared" si="9"/>
        <v>18000</v>
      </c>
      <c r="I79" s="756">
        <f t="shared" si="7"/>
        <v>29500</v>
      </c>
      <c r="J79" s="155"/>
      <c r="K79" s="155"/>
      <c r="L79" s="155"/>
      <c r="M79" s="155"/>
      <c r="N79" s="155"/>
      <c r="O79" s="155"/>
      <c r="P79" s="155"/>
      <c r="Q79" s="155"/>
      <c r="R79" s="155"/>
      <c r="S79" s="156"/>
    </row>
    <row r="80" spans="1:19" ht="20" customHeight="1" thickBot="1" x14ac:dyDescent="0.4">
      <c r="A80" s="106"/>
      <c r="B80" s="963" t="s">
        <v>600</v>
      </c>
      <c r="C80" s="964"/>
      <c r="D80" s="964"/>
      <c r="E80" s="964"/>
      <c r="F80" s="965"/>
      <c r="G80" s="608"/>
      <c r="H80" s="608"/>
      <c r="I80" s="608"/>
      <c r="J80" s="155"/>
      <c r="K80" s="155"/>
      <c r="L80" s="155"/>
      <c r="M80" s="155"/>
      <c r="N80" s="155"/>
      <c r="O80" s="155"/>
      <c r="P80" s="155"/>
      <c r="Q80" s="155"/>
      <c r="R80" s="155"/>
      <c r="S80" s="156"/>
    </row>
    <row r="81" spans="1:19" ht="20" customHeight="1" x14ac:dyDescent="0.35">
      <c r="A81" s="106"/>
      <c r="B81" s="168" t="s">
        <v>11</v>
      </c>
      <c r="C81" s="169" t="s">
        <v>163</v>
      </c>
      <c r="D81" s="706" t="s">
        <v>589</v>
      </c>
      <c r="E81" s="706" t="s">
        <v>44</v>
      </c>
      <c r="F81" s="707" t="s">
        <v>58</v>
      </c>
      <c r="G81" s="608"/>
      <c r="H81" s="608"/>
      <c r="I81" s="608"/>
      <c r="J81" s="155"/>
      <c r="K81" s="155"/>
      <c r="L81" s="155"/>
      <c r="M81" s="155"/>
      <c r="N81" s="155"/>
      <c r="O81" s="155"/>
      <c r="P81" s="155"/>
      <c r="Q81" s="155"/>
      <c r="R81" s="155"/>
      <c r="S81" s="156"/>
    </row>
    <row r="82" spans="1:19" ht="20" customHeight="1" x14ac:dyDescent="0.35">
      <c r="A82" s="106"/>
      <c r="B82" s="709" t="s">
        <v>637</v>
      </c>
      <c r="C82" s="973">
        <f>C75</f>
        <v>225000</v>
      </c>
      <c r="D82" s="917" t="s">
        <v>599</v>
      </c>
      <c r="E82" s="1105">
        <f>E79</f>
        <v>11500</v>
      </c>
      <c r="F82" s="1068">
        <v>70000</v>
      </c>
      <c r="G82" s="608"/>
      <c r="H82" s="608"/>
      <c r="I82" s="608"/>
      <c r="J82" s="155"/>
      <c r="K82" s="155"/>
      <c r="L82" s="155"/>
      <c r="M82" s="155"/>
      <c r="N82" s="155"/>
      <c r="O82" s="155"/>
      <c r="P82" s="155"/>
      <c r="Q82" s="155"/>
      <c r="R82" s="155"/>
      <c r="S82" s="156"/>
    </row>
    <row r="83" spans="1:19" ht="20" customHeight="1" x14ac:dyDescent="0.35">
      <c r="A83" s="106"/>
      <c r="B83" s="710" t="s">
        <v>592</v>
      </c>
      <c r="C83" s="974"/>
      <c r="D83" s="1104"/>
      <c r="E83" s="1103"/>
      <c r="F83" s="1089"/>
      <c r="G83" s="608"/>
      <c r="H83" s="608"/>
      <c r="I83" s="608"/>
      <c r="J83" s="155"/>
      <c r="K83" s="155"/>
      <c r="L83" s="155"/>
      <c r="M83" s="155"/>
      <c r="N83" s="155"/>
      <c r="O83" s="155"/>
      <c r="P83" s="155"/>
      <c r="Q83" s="155"/>
      <c r="R83" s="155"/>
      <c r="S83" s="156"/>
    </row>
    <row r="84" spans="1:19" ht="20" customHeight="1" x14ac:dyDescent="0.35">
      <c r="A84" s="106"/>
      <c r="B84" s="629" t="s">
        <v>609</v>
      </c>
      <c r="C84" s="973">
        <f>C76</f>
        <v>5000</v>
      </c>
      <c r="D84" s="915" t="s">
        <v>599</v>
      </c>
      <c r="E84" s="1102">
        <f>E76</f>
        <v>4500</v>
      </c>
      <c r="F84" s="1101">
        <v>30000</v>
      </c>
      <c r="G84" s="608"/>
      <c r="H84" s="608"/>
      <c r="I84" s="608"/>
      <c r="J84" s="155"/>
      <c r="K84" s="155"/>
      <c r="L84" s="155"/>
      <c r="M84" s="155"/>
      <c r="N84" s="155"/>
      <c r="O84" s="155"/>
      <c r="P84" s="155"/>
      <c r="Q84" s="155"/>
      <c r="R84" s="155"/>
      <c r="S84" s="156"/>
    </row>
    <row r="85" spans="1:19" ht="20" customHeight="1" x14ac:dyDescent="0.35">
      <c r="A85" s="106"/>
      <c r="B85" s="708" t="s">
        <v>592</v>
      </c>
      <c r="C85" s="974"/>
      <c r="D85" s="969"/>
      <c r="E85" s="1103"/>
      <c r="F85" s="1089"/>
      <c r="G85" s="608"/>
      <c r="H85" s="608"/>
      <c r="I85" s="608"/>
      <c r="J85" s="155"/>
      <c r="K85" s="155"/>
      <c r="L85" s="155"/>
      <c r="M85" s="155"/>
      <c r="N85" s="155"/>
      <c r="O85" s="155"/>
      <c r="P85" s="155"/>
      <c r="Q85" s="155"/>
      <c r="R85" s="155"/>
      <c r="S85" s="156"/>
    </row>
    <row r="86" spans="1:19" ht="20" customHeight="1" x14ac:dyDescent="0.35">
      <c r="A86" s="106"/>
      <c r="B86" s="629" t="s">
        <v>610</v>
      </c>
      <c r="C86" s="973">
        <f>C77</f>
        <v>220000</v>
      </c>
      <c r="D86" s="1098" t="s">
        <v>599</v>
      </c>
      <c r="E86" s="1100">
        <f>E77</f>
        <v>12000</v>
      </c>
      <c r="F86" s="1101">
        <v>50000</v>
      </c>
      <c r="G86" s="608"/>
      <c r="H86" s="608"/>
      <c r="I86" s="608"/>
      <c r="J86" s="155"/>
      <c r="K86" s="155"/>
      <c r="L86" s="155"/>
      <c r="M86" s="155"/>
      <c r="N86" s="155"/>
      <c r="O86" s="155"/>
      <c r="P86" s="155"/>
      <c r="Q86" s="155"/>
      <c r="R86" s="155"/>
      <c r="S86" s="156"/>
    </row>
    <row r="87" spans="1:19" ht="20" customHeight="1" thickBot="1" x14ac:dyDescent="0.4">
      <c r="A87" s="106"/>
      <c r="B87" s="692" t="s">
        <v>592</v>
      </c>
      <c r="C87" s="1097"/>
      <c r="D87" s="1099"/>
      <c r="E87" s="920"/>
      <c r="F87" s="1063"/>
      <c r="G87" s="608"/>
      <c r="H87" s="608"/>
      <c r="I87" s="608"/>
      <c r="J87" s="155"/>
      <c r="K87" s="155"/>
      <c r="L87" s="155"/>
      <c r="M87" s="155"/>
      <c r="N87" s="155"/>
      <c r="O87" s="155"/>
      <c r="P87" s="155"/>
      <c r="Q87" s="155"/>
      <c r="R87" s="155"/>
      <c r="S87" s="156"/>
    </row>
    <row r="88" spans="1:19" ht="20" customHeight="1" thickBot="1" x14ac:dyDescent="0.4">
      <c r="A88" s="106"/>
      <c r="B88" s="711"/>
      <c r="C88" s="711"/>
      <c r="D88" s="712"/>
      <c r="E88" s="676"/>
      <c r="F88" s="246"/>
      <c r="G88" s="677"/>
      <c r="H88" s="608"/>
      <c r="I88" s="608"/>
      <c r="J88" s="608"/>
      <c r="K88" s="155"/>
      <c r="L88" s="155"/>
      <c r="M88" s="155"/>
      <c r="N88" s="155"/>
      <c r="O88" s="155"/>
      <c r="P88" s="155"/>
      <c r="Q88" s="155"/>
      <c r="R88" s="155"/>
      <c r="S88" s="155"/>
    </row>
    <row r="89" spans="1:19" ht="10.9" customHeight="1" thickBot="1" x14ac:dyDescent="0.25">
      <c r="A89" s="106"/>
      <c r="B89" s="190"/>
      <c r="C89" s="191"/>
      <c r="D89" s="192"/>
      <c r="E89" s="193"/>
      <c r="F89" s="193"/>
      <c r="G89" s="193"/>
      <c r="H89" s="139" t="s">
        <v>31</v>
      </c>
      <c r="I89" s="196"/>
      <c r="J89" s="196"/>
      <c r="M89" s="156"/>
      <c r="N89" s="156"/>
      <c r="O89" s="156"/>
      <c r="P89" s="156"/>
      <c r="Q89" s="156"/>
      <c r="R89" s="156"/>
      <c r="S89" s="156"/>
    </row>
    <row r="90" spans="1:19" ht="10.9" customHeight="1" x14ac:dyDescent="0.2">
      <c r="A90" s="106"/>
      <c r="B90" s="1050" t="s">
        <v>8</v>
      </c>
      <c r="C90" s="1051"/>
      <c r="D90" s="1052"/>
      <c r="E90" s="195"/>
      <c r="F90" s="195"/>
      <c r="G90" s="106"/>
      <c r="H90" s="106"/>
      <c r="I90" s="196"/>
      <c r="J90" s="196"/>
      <c r="M90" s="156"/>
      <c r="N90" s="156"/>
      <c r="O90" s="156"/>
      <c r="P90" s="156"/>
      <c r="Q90" s="156"/>
      <c r="R90" s="156"/>
      <c r="S90" s="156"/>
    </row>
    <row r="91" spans="1:19" ht="10.9" customHeight="1" x14ac:dyDescent="0.2">
      <c r="A91" s="106"/>
      <c r="B91" s="232" t="s">
        <v>60</v>
      </c>
      <c r="C91" s="233" t="s">
        <v>61</v>
      </c>
      <c r="D91" s="234" t="s">
        <v>58</v>
      </c>
      <c r="E91" s="200"/>
      <c r="F91" s="200"/>
      <c r="G91" s="106"/>
      <c r="H91" s="106"/>
      <c r="I91" s="196"/>
      <c r="J91" s="196"/>
      <c r="M91" s="156"/>
      <c r="N91" s="156"/>
      <c r="O91" s="156"/>
      <c r="P91" s="156"/>
      <c r="Q91" s="156"/>
      <c r="R91" s="156"/>
      <c r="S91" s="156"/>
    </row>
    <row r="92" spans="1:19" ht="18.649999999999999" customHeight="1" thickBot="1" x14ac:dyDescent="0.25">
      <c r="A92" s="106"/>
      <c r="B92" s="201" t="s">
        <v>209</v>
      </c>
      <c r="C92" s="202">
        <v>150000</v>
      </c>
      <c r="D92" s="164" t="s">
        <v>385</v>
      </c>
      <c r="E92" s="137"/>
      <c r="F92" s="135"/>
      <c r="G92" s="106"/>
      <c r="H92" s="106"/>
      <c r="I92" s="196"/>
      <c r="J92" s="196"/>
      <c r="M92" s="156"/>
      <c r="P92" s="156"/>
      <c r="Q92" s="156"/>
      <c r="R92" s="156"/>
      <c r="S92" s="156"/>
    </row>
    <row r="93" spans="1:19" s="66" customFormat="1" ht="20.25" customHeight="1" x14ac:dyDescent="0.25">
      <c r="A93" s="106"/>
      <c r="B93" s="193"/>
      <c r="C93" s="193"/>
      <c r="D93" s="135"/>
      <c r="E93" s="135"/>
      <c r="F93" s="135"/>
      <c r="G93" s="106"/>
      <c r="H93" s="106"/>
      <c r="I93" s="196"/>
      <c r="J93" s="196"/>
      <c r="K93" s="196"/>
      <c r="L93" s="196"/>
      <c r="M93" s="156"/>
      <c r="N93" s="99"/>
      <c r="O93" s="99"/>
      <c r="P93" s="99"/>
    </row>
    <row r="94" spans="1:19" s="66" customFormat="1" ht="11" thickBot="1" x14ac:dyDescent="0.3">
      <c r="A94" s="106"/>
      <c r="B94" s="190"/>
      <c r="C94" s="193"/>
      <c r="D94" s="135"/>
      <c r="E94" s="135"/>
      <c r="F94" s="135"/>
      <c r="G94" s="106"/>
      <c r="H94" s="106"/>
      <c r="I94" s="196"/>
      <c r="J94" s="196"/>
      <c r="K94" s="196"/>
      <c r="L94" s="196"/>
      <c r="M94" s="196"/>
      <c r="N94" s="99"/>
      <c r="O94" s="99"/>
      <c r="P94" s="99"/>
    </row>
    <row r="95" spans="1:19" s="66" customFormat="1" ht="11" thickBot="1" x14ac:dyDescent="0.3">
      <c r="A95" s="106"/>
      <c r="B95" s="1050" t="s">
        <v>9</v>
      </c>
      <c r="C95" s="1051"/>
      <c r="D95" s="1051"/>
      <c r="E95" s="1052"/>
      <c r="F95" s="135"/>
      <c r="G95" s="106"/>
      <c r="H95" s="106"/>
      <c r="I95" s="106"/>
      <c r="J95" s="196"/>
      <c r="K95" s="156"/>
      <c r="L95" s="156"/>
      <c r="M95" s="99"/>
      <c r="N95" s="99"/>
      <c r="O95" s="99"/>
      <c r="P95" s="99"/>
    </row>
    <row r="96" spans="1:19" s="66" customFormat="1" ht="10.5" x14ac:dyDescent="0.25">
      <c r="A96" s="106"/>
      <c r="B96" s="249" t="s">
        <v>69</v>
      </c>
      <c r="C96" s="250">
        <v>0.6</v>
      </c>
      <c r="D96" s="250" t="s">
        <v>70</v>
      </c>
      <c r="E96" s="251">
        <v>0.8</v>
      </c>
      <c r="F96" s="135"/>
      <c r="G96" s="106"/>
      <c r="H96" s="106"/>
      <c r="I96" s="106"/>
      <c r="J96" s="196"/>
      <c r="K96" s="156"/>
      <c r="L96" s="156"/>
      <c r="M96" s="99"/>
      <c r="N96" s="99"/>
      <c r="O96" s="99"/>
      <c r="P96" s="99"/>
    </row>
    <row r="97" spans="1:16" s="66" customFormat="1" ht="10.5" x14ac:dyDescent="0.25">
      <c r="A97" s="106"/>
      <c r="B97" s="207" t="s">
        <v>71</v>
      </c>
      <c r="C97" s="208">
        <v>1.2</v>
      </c>
      <c r="D97" s="208" t="s">
        <v>72</v>
      </c>
      <c r="E97" s="209">
        <v>0.9</v>
      </c>
      <c r="F97" s="210"/>
      <c r="G97" s="106"/>
      <c r="H97" s="106"/>
      <c r="I97" s="106"/>
      <c r="J97" s="196"/>
      <c r="K97" s="156"/>
      <c r="L97" s="156"/>
      <c r="M97" s="99"/>
      <c r="N97" s="99"/>
      <c r="O97" s="99"/>
      <c r="P97" s="99"/>
    </row>
    <row r="98" spans="1:16" s="66" customFormat="1" ht="10.5" x14ac:dyDescent="0.25">
      <c r="A98" s="106"/>
      <c r="B98" s="207" t="s">
        <v>73</v>
      </c>
      <c r="C98" s="208">
        <v>1.3</v>
      </c>
      <c r="D98" s="208" t="s">
        <v>74</v>
      </c>
      <c r="E98" s="209">
        <v>1.3</v>
      </c>
      <c r="F98" s="210"/>
      <c r="G98" s="106"/>
      <c r="H98" s="106"/>
      <c r="I98" s="106"/>
      <c r="J98" s="196"/>
      <c r="K98" s="156"/>
      <c r="L98" s="156"/>
      <c r="M98" s="99"/>
      <c r="N98" s="99"/>
      <c r="O98" s="99"/>
      <c r="P98" s="99"/>
    </row>
    <row r="99" spans="1:16" s="66" customFormat="1" ht="10.5" x14ac:dyDescent="0.25">
      <c r="A99" s="106"/>
      <c r="B99" s="207" t="s">
        <v>75</v>
      </c>
      <c r="C99" s="208">
        <v>1.2</v>
      </c>
      <c r="D99" s="208" t="s">
        <v>76</v>
      </c>
      <c r="E99" s="209">
        <v>1.3</v>
      </c>
      <c r="F99" s="210"/>
      <c r="G99" s="106"/>
      <c r="H99" s="106"/>
      <c r="I99" s="106"/>
      <c r="J99" s="196"/>
      <c r="K99" s="196"/>
      <c r="L99" s="196"/>
      <c r="M99" s="99"/>
      <c r="N99" s="99"/>
      <c r="O99" s="99"/>
      <c r="P99" s="99"/>
    </row>
    <row r="100" spans="1:16" s="66" customFormat="1" ht="10.5" x14ac:dyDescent="0.25">
      <c r="A100" s="106"/>
      <c r="B100" s="207" t="s">
        <v>77</v>
      </c>
      <c r="C100" s="208">
        <v>1</v>
      </c>
      <c r="D100" s="208" t="s">
        <v>78</v>
      </c>
      <c r="E100" s="209">
        <v>1.4</v>
      </c>
      <c r="F100" s="210"/>
      <c r="G100" s="106"/>
      <c r="H100" s="106"/>
      <c r="I100" s="106"/>
      <c r="J100" s="156"/>
      <c r="K100" s="156"/>
      <c r="L100" s="156"/>
      <c r="M100" s="99"/>
      <c r="N100" s="99"/>
      <c r="O100" s="99"/>
      <c r="P100" s="99"/>
    </row>
    <row r="101" spans="1:16" s="66" customFormat="1" ht="11" thickBot="1" x14ac:dyDescent="0.3">
      <c r="A101" s="106"/>
      <c r="B101" s="211" t="s">
        <v>79</v>
      </c>
      <c r="C101" s="212">
        <v>0.8</v>
      </c>
      <c r="D101" s="212" t="s">
        <v>80</v>
      </c>
      <c r="E101" s="213">
        <v>1.4</v>
      </c>
      <c r="F101" s="210"/>
      <c r="G101" s="106"/>
      <c r="H101" s="214"/>
      <c r="I101" s="106"/>
      <c r="J101" s="156"/>
      <c r="K101" s="156"/>
      <c r="L101" s="156"/>
      <c r="M101" s="99"/>
      <c r="N101" s="99"/>
      <c r="O101" s="99"/>
      <c r="P101" s="99"/>
    </row>
    <row r="102" spans="1:16" s="66" customFormat="1" ht="11" thickBot="1" x14ac:dyDescent="0.3">
      <c r="A102" s="106"/>
      <c r="B102" s="210"/>
      <c r="C102" s="210"/>
      <c r="D102" s="210"/>
      <c r="E102" s="210"/>
      <c r="F102" s="210"/>
      <c r="G102" s="106"/>
      <c r="H102" s="214"/>
      <c r="I102" s="196"/>
      <c r="J102" s="196"/>
      <c r="K102" s="196"/>
      <c r="L102" s="196"/>
      <c r="M102" s="99"/>
      <c r="N102" s="99"/>
      <c r="O102" s="99"/>
      <c r="P102" s="99"/>
    </row>
    <row r="103" spans="1:16" s="66" customFormat="1" ht="28.5" customHeight="1" thickBot="1" x14ac:dyDescent="0.3">
      <c r="B103" s="825" t="s">
        <v>81</v>
      </c>
      <c r="C103" s="827"/>
      <c r="D103" s="71"/>
      <c r="E103" s="71"/>
      <c r="F103" s="71"/>
      <c r="G103" s="71"/>
      <c r="H103" s="93"/>
      <c r="I103" s="196"/>
      <c r="J103" s="196"/>
      <c r="K103" s="480"/>
    </row>
    <row r="104" spans="1:16" s="66" customFormat="1" ht="10.5" x14ac:dyDescent="0.25">
      <c r="B104" s="360" t="s">
        <v>82</v>
      </c>
      <c r="C104" s="94">
        <v>0.15</v>
      </c>
      <c r="D104" s="71"/>
      <c r="E104" s="71"/>
      <c r="F104" s="71"/>
      <c r="G104" s="71"/>
      <c r="H104" s="71"/>
      <c r="I104" s="196"/>
      <c r="J104" s="196"/>
      <c r="K104" s="480"/>
    </row>
    <row r="105" spans="1:16" s="66" customFormat="1" ht="42" x14ac:dyDescent="0.25">
      <c r="B105" s="360" t="s">
        <v>320</v>
      </c>
      <c r="C105" s="94">
        <v>0.15</v>
      </c>
      <c r="D105" s="71"/>
      <c r="E105" s="71"/>
      <c r="F105" s="71"/>
      <c r="G105" s="71"/>
      <c r="H105" s="71"/>
      <c r="I105" s="196"/>
      <c r="J105" s="196"/>
      <c r="K105" s="480"/>
    </row>
    <row r="106" spans="1:16" s="66" customFormat="1" ht="31.5" x14ac:dyDescent="0.25">
      <c r="B106" s="96" t="s">
        <v>255</v>
      </c>
      <c r="C106" s="95">
        <v>0.35</v>
      </c>
      <c r="D106" s="71"/>
      <c r="E106" s="71"/>
      <c r="F106" s="71"/>
      <c r="G106" s="71"/>
      <c r="H106" s="71"/>
      <c r="I106" s="196"/>
      <c r="J106" s="196"/>
      <c r="K106" s="480"/>
    </row>
    <row r="107" spans="1:16" s="66" customFormat="1" ht="10.5" x14ac:dyDescent="0.25">
      <c r="B107" s="359" t="s">
        <v>321</v>
      </c>
      <c r="C107" s="95">
        <v>0.15</v>
      </c>
      <c r="D107" s="71"/>
      <c r="E107" s="71"/>
      <c r="F107" s="71"/>
      <c r="G107" s="71"/>
      <c r="H107" s="71"/>
      <c r="I107" s="196"/>
      <c r="J107" s="196"/>
      <c r="K107" s="480"/>
    </row>
    <row r="108" spans="1:16" s="66" customFormat="1" ht="31.5" x14ac:dyDescent="0.25">
      <c r="B108" s="359" t="s">
        <v>83</v>
      </c>
      <c r="C108" s="95">
        <v>0.55000000000000004</v>
      </c>
      <c r="D108" s="71"/>
      <c r="E108" s="71"/>
      <c r="F108" s="71"/>
      <c r="G108" s="71"/>
      <c r="H108" s="71"/>
      <c r="I108" s="196"/>
      <c r="J108" s="196"/>
      <c r="K108" s="480"/>
    </row>
    <row r="109" spans="1:16" s="66" customFormat="1" ht="10.5" x14ac:dyDescent="0.25">
      <c r="B109" s="359" t="s">
        <v>230</v>
      </c>
      <c r="C109" s="95">
        <v>0.15</v>
      </c>
      <c r="D109" s="71"/>
      <c r="E109" s="71"/>
      <c r="F109" s="71"/>
      <c r="G109" s="71"/>
      <c r="H109" s="71"/>
      <c r="I109" s="196"/>
      <c r="J109" s="196"/>
      <c r="K109" s="480"/>
    </row>
    <row r="110" spans="1:16" s="66" customFormat="1" ht="10.5" x14ac:dyDescent="0.25">
      <c r="B110" s="359" t="s">
        <v>84</v>
      </c>
      <c r="C110" s="95">
        <v>0.15</v>
      </c>
      <c r="D110" s="71"/>
      <c r="E110" s="71"/>
      <c r="F110" s="71"/>
      <c r="G110" s="71"/>
      <c r="H110" s="71"/>
      <c r="I110" s="196"/>
      <c r="J110" s="196"/>
      <c r="K110" s="480"/>
    </row>
    <row r="111" spans="1:16" s="66" customFormat="1" ht="10.5" x14ac:dyDescent="0.25">
      <c r="B111" s="359" t="s">
        <v>322</v>
      </c>
      <c r="C111" s="95">
        <v>0.2</v>
      </c>
      <c r="D111" s="71"/>
      <c r="E111" s="71"/>
      <c r="F111" s="71"/>
      <c r="G111" s="71"/>
      <c r="H111" s="71"/>
      <c r="I111" s="196"/>
      <c r="J111" s="196"/>
      <c r="K111" s="480"/>
    </row>
    <row r="112" spans="1:16" s="10" customFormat="1" ht="10.5" x14ac:dyDescent="0.25">
      <c r="B112" s="359" t="s">
        <v>85</v>
      </c>
      <c r="C112" s="95">
        <v>0.15</v>
      </c>
      <c r="D112" s="71"/>
      <c r="E112" s="71"/>
      <c r="F112" s="71"/>
      <c r="G112" s="71"/>
      <c r="H112" s="71"/>
      <c r="I112" s="196"/>
      <c r="J112" s="196"/>
      <c r="K112" s="480"/>
    </row>
    <row r="113" spans="1:12" s="10" customFormat="1" ht="10.5" x14ac:dyDescent="0.25">
      <c r="B113" s="359" t="s">
        <v>86</v>
      </c>
      <c r="C113" s="95">
        <v>0.15</v>
      </c>
      <c r="D113" s="71"/>
      <c r="E113" s="71"/>
      <c r="F113" s="71"/>
      <c r="G113" s="71"/>
      <c r="H113" s="71"/>
      <c r="I113" s="196"/>
      <c r="J113" s="196"/>
      <c r="K113" s="480"/>
    </row>
    <row r="114" spans="1:12" s="10" customFormat="1" ht="31.5" x14ac:dyDescent="0.25">
      <c r="B114" s="359" t="s">
        <v>87</v>
      </c>
      <c r="C114" s="95">
        <v>0.25</v>
      </c>
      <c r="D114" s="71"/>
      <c r="E114" s="71"/>
      <c r="F114" s="71"/>
      <c r="G114" s="71"/>
      <c r="H114" s="71"/>
      <c r="I114" s="196"/>
      <c r="J114" s="196"/>
      <c r="K114" s="480"/>
    </row>
    <row r="115" spans="1:12" s="10" customFormat="1" ht="52.5" x14ac:dyDescent="0.25">
      <c r="B115" s="96" t="s">
        <v>88</v>
      </c>
      <c r="C115" s="97">
        <v>1</v>
      </c>
      <c r="D115" s="71"/>
      <c r="E115" s="71"/>
      <c r="F115" s="71"/>
      <c r="G115" s="71"/>
      <c r="H115" s="71"/>
      <c r="I115" s="196"/>
      <c r="J115" s="196"/>
      <c r="K115" s="480"/>
    </row>
    <row r="116" spans="1:12" s="10" customFormat="1" ht="10.5" x14ac:dyDescent="0.25">
      <c r="B116" s="96" t="s">
        <v>89</v>
      </c>
      <c r="C116" s="97">
        <v>0.5</v>
      </c>
      <c r="D116" s="71"/>
      <c r="E116" s="71"/>
      <c r="F116" s="71"/>
      <c r="G116" s="71"/>
      <c r="H116" s="89"/>
      <c r="I116" s="196"/>
      <c r="J116" s="196"/>
      <c r="K116" s="480"/>
    </row>
    <row r="117" spans="1:12" s="10" customFormat="1" ht="10.5" x14ac:dyDescent="0.25">
      <c r="B117" s="96" t="s">
        <v>90</v>
      </c>
      <c r="C117" s="97">
        <v>0.5</v>
      </c>
      <c r="D117" s="71"/>
      <c r="E117" s="71"/>
      <c r="F117" s="71"/>
      <c r="G117" s="71"/>
      <c r="H117" s="99"/>
      <c r="I117" s="196"/>
      <c r="J117" s="196"/>
      <c r="K117" s="480"/>
    </row>
    <row r="118" spans="1:12" s="10" customFormat="1" ht="12.5" x14ac:dyDescent="0.25">
      <c r="B118" s="96" t="s">
        <v>324</v>
      </c>
      <c r="C118" s="98">
        <v>0.15</v>
      </c>
      <c r="D118" s="403" t="s">
        <v>31</v>
      </c>
      <c r="E118" s="88"/>
      <c r="F118" s="88"/>
      <c r="G118" s="88"/>
      <c r="H118" s="99"/>
      <c r="I118" s="196"/>
      <c r="J118" s="196"/>
      <c r="K118" s="480"/>
    </row>
    <row r="119" spans="1:12" s="10" customFormat="1" ht="11" thickBot="1" x14ac:dyDescent="0.3">
      <c r="B119" s="100" t="s">
        <v>91</v>
      </c>
      <c r="C119" s="101">
        <v>0.15</v>
      </c>
      <c r="I119" s="196"/>
      <c r="J119" s="196"/>
      <c r="K119" s="480"/>
    </row>
    <row r="120" spans="1:12" ht="10.9" customHeight="1" x14ac:dyDescent="0.25">
      <c r="A120" s="106"/>
      <c r="B120" s="215"/>
      <c r="C120" s="216"/>
      <c r="D120" s="88"/>
      <c r="E120" s="88"/>
      <c r="F120" s="88"/>
      <c r="G120" s="88"/>
      <c r="H120" s="99"/>
      <c r="I120" s="1"/>
      <c r="J120" s="1"/>
      <c r="K120" s="54"/>
      <c r="L120" s="99"/>
    </row>
    <row r="121" spans="1:12" ht="10.9" customHeight="1" x14ac:dyDescent="0.25">
      <c r="A121" s="106"/>
      <c r="B121" s="103"/>
      <c r="C121" s="104"/>
      <c r="D121" s="99"/>
      <c r="E121" s="99"/>
      <c r="F121" s="99"/>
      <c r="G121" s="99"/>
      <c r="H121" s="105"/>
      <c r="I121" s="1"/>
      <c r="J121" s="1"/>
      <c r="K121" s="54"/>
      <c r="L121" s="99"/>
    </row>
    <row r="122" spans="1:12" ht="10.9" customHeight="1" x14ac:dyDescent="0.25">
      <c r="A122" s="106"/>
      <c r="B122" s="267" t="s">
        <v>326</v>
      </c>
      <c r="C122" s="267"/>
      <c r="D122" s="267"/>
      <c r="E122" s="268"/>
      <c r="F122" s="268"/>
      <c r="G122" s="268"/>
      <c r="H122" s="105"/>
      <c r="I122" s="1"/>
      <c r="J122" s="1"/>
      <c r="K122" s="54"/>
      <c r="L122" s="99"/>
    </row>
    <row r="123" spans="1:12" ht="10.9" customHeight="1" x14ac:dyDescent="0.25">
      <c r="A123" s="106"/>
      <c r="B123" s="267" t="s">
        <v>96</v>
      </c>
      <c r="C123" s="267"/>
      <c r="D123" s="267"/>
      <c r="E123" s="267"/>
      <c r="F123" s="267"/>
      <c r="G123" s="267"/>
      <c r="H123" s="105"/>
      <c r="I123" s="1"/>
      <c r="J123" s="1"/>
      <c r="K123" s="54"/>
      <c r="L123" s="99"/>
    </row>
    <row r="124" spans="1:12" ht="10.9" customHeight="1" x14ac:dyDescent="0.25">
      <c r="A124" s="106"/>
      <c r="B124" s="267" t="s">
        <v>622</v>
      </c>
      <c r="C124" s="267"/>
      <c r="D124" s="267"/>
      <c r="E124" s="267"/>
      <c r="F124" s="267"/>
      <c r="G124" s="267"/>
      <c r="H124" s="105"/>
      <c r="I124" s="1"/>
      <c r="J124" s="1"/>
      <c r="K124" s="54"/>
      <c r="L124" s="99"/>
    </row>
    <row r="125" spans="1:12" ht="10.9" customHeight="1" x14ac:dyDescent="0.25">
      <c r="A125" s="106"/>
      <c r="B125" s="267" t="s">
        <v>97</v>
      </c>
      <c r="C125" s="267"/>
      <c r="D125" s="267"/>
      <c r="E125" s="267"/>
      <c r="F125" s="267"/>
      <c r="G125" s="267"/>
      <c r="H125" s="71"/>
      <c r="I125" s="53"/>
      <c r="J125" s="53"/>
      <c r="K125" s="54"/>
      <c r="L125" s="99"/>
    </row>
    <row r="126" spans="1:12" ht="10.9" customHeight="1" x14ac:dyDescent="0.25">
      <c r="A126" s="106"/>
      <c r="B126" s="267" t="s">
        <v>98</v>
      </c>
      <c r="C126" s="267"/>
      <c r="D126" s="269"/>
      <c r="E126" s="269"/>
      <c r="F126" s="269"/>
      <c r="G126" s="269"/>
      <c r="H126" s="71"/>
      <c r="I126" s="53"/>
      <c r="J126" s="53"/>
      <c r="K126" s="54"/>
      <c r="L126" s="99"/>
    </row>
    <row r="127" spans="1:12" ht="10.9" customHeight="1" x14ac:dyDescent="0.25">
      <c r="A127" s="106"/>
      <c r="B127" s="267" t="s">
        <v>99</v>
      </c>
      <c r="C127" s="267"/>
      <c r="D127" s="270"/>
      <c r="E127" s="270"/>
      <c r="F127" s="270"/>
      <c r="G127" s="270"/>
      <c r="H127" s="10"/>
      <c r="I127" s="11"/>
      <c r="J127" s="11"/>
      <c r="K127" s="12"/>
      <c r="L127" s="10"/>
    </row>
    <row r="128" spans="1:12" ht="10.9" customHeight="1" x14ac:dyDescent="0.25">
      <c r="A128" s="106"/>
      <c r="B128" s="10"/>
      <c r="C128" s="10"/>
      <c r="D128" s="210"/>
      <c r="E128" s="210"/>
      <c r="F128" s="210"/>
      <c r="G128" s="106"/>
      <c r="H128" s="214"/>
      <c r="I128" s="196"/>
      <c r="J128" s="196"/>
    </row>
    <row r="129" spans="1:10" ht="10.9" customHeight="1" x14ac:dyDescent="0.2">
      <c r="A129" s="106"/>
      <c r="B129" s="210"/>
      <c r="C129" s="210"/>
      <c r="D129" s="243"/>
      <c r="E129" s="243"/>
      <c r="F129" s="243"/>
      <c r="G129" s="243"/>
      <c r="H129" s="243"/>
      <c r="I129" s="196"/>
      <c r="J129" s="196"/>
    </row>
    <row r="130" spans="1:10" ht="10.9" customHeight="1" x14ac:dyDescent="0.2">
      <c r="A130" s="106"/>
      <c r="B130" s="243"/>
      <c r="C130" s="244"/>
      <c r="D130" s="106"/>
      <c r="E130" s="106"/>
      <c r="F130" s="106"/>
      <c r="G130" s="106"/>
      <c r="H130" s="106"/>
      <c r="I130" s="106"/>
      <c r="J130" s="106"/>
    </row>
    <row r="131" spans="1:10" ht="10.9" customHeight="1" x14ac:dyDescent="0.2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</row>
    <row r="132" spans="1:10" ht="10.9" customHeight="1" x14ac:dyDescent="0.2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</row>
    <row r="133" spans="1:10" ht="10.9" customHeight="1" x14ac:dyDescent="0.2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</row>
    <row r="134" spans="1:10" ht="10.9" customHeight="1" x14ac:dyDescent="0.2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</row>
    <row r="135" spans="1:10" ht="10.9" customHeight="1" x14ac:dyDescent="0.2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</row>
    <row r="136" spans="1:10" ht="10.9" customHeight="1" x14ac:dyDescent="0.2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</row>
    <row r="137" spans="1:10" ht="10.9" customHeight="1" x14ac:dyDescent="0.2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</row>
    <row r="138" spans="1:10" ht="10.9" customHeight="1" x14ac:dyDescent="0.2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</row>
    <row r="139" spans="1:10" ht="10.9" customHeight="1" x14ac:dyDescent="0.2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</row>
    <row r="140" spans="1:10" ht="10.9" customHeight="1" x14ac:dyDescent="0.2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</row>
    <row r="141" spans="1:10" ht="10.9" customHeight="1" x14ac:dyDescent="0.2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</row>
    <row r="142" spans="1:10" ht="10.9" customHeight="1" x14ac:dyDescent="0.2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</row>
    <row r="143" spans="1:10" ht="10.9" customHeight="1" x14ac:dyDescent="0.2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</row>
    <row r="144" spans="1:10" ht="10.9" customHeight="1" x14ac:dyDescent="0.2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</row>
    <row r="145" spans="1:10" ht="10.9" customHeight="1" x14ac:dyDescent="0.2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</row>
    <row r="146" spans="1:10" ht="10.9" customHeight="1" x14ac:dyDescent="0.2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</row>
    <row r="147" spans="1:10" ht="10.9" customHeight="1" x14ac:dyDescent="0.2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</row>
    <row r="148" spans="1:10" ht="10.9" customHeight="1" x14ac:dyDescent="0.2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</row>
    <row r="149" spans="1:10" ht="10.9" customHeight="1" x14ac:dyDescent="0.2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</row>
    <row r="150" spans="1:10" ht="10.9" customHeight="1" x14ac:dyDescent="0.2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</row>
    <row r="151" spans="1:10" ht="10.9" customHeight="1" x14ac:dyDescent="0.2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</row>
    <row r="152" spans="1:10" ht="10.9" customHeight="1" x14ac:dyDescent="0.2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</row>
    <row r="153" spans="1:10" ht="10.9" customHeight="1" x14ac:dyDescent="0.2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</row>
    <row r="154" spans="1:10" ht="10.9" customHeight="1" x14ac:dyDescent="0.2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</row>
    <row r="155" spans="1:10" ht="10.9" customHeight="1" x14ac:dyDescent="0.2">
      <c r="A155" s="106"/>
      <c r="B155" s="106"/>
      <c r="C155" s="106"/>
      <c r="D155" s="106"/>
      <c r="E155" s="106"/>
      <c r="F155" s="106"/>
      <c r="G155" s="106"/>
      <c r="H155" s="106"/>
    </row>
    <row r="156" spans="1:10" ht="10.9" customHeight="1" x14ac:dyDescent="0.2">
      <c r="A156" s="106"/>
      <c r="B156" s="106"/>
      <c r="C156" s="106"/>
      <c r="D156" s="106"/>
      <c r="E156" s="106"/>
      <c r="F156" s="106"/>
      <c r="G156" s="106"/>
      <c r="H156" s="106"/>
    </row>
    <row r="157" spans="1:10" ht="10.9" customHeight="1" x14ac:dyDescent="0.2">
      <c r="A157" s="106"/>
      <c r="B157" s="106"/>
      <c r="C157" s="106"/>
      <c r="D157" s="106"/>
      <c r="E157" s="106"/>
      <c r="F157" s="106"/>
      <c r="G157" s="106"/>
      <c r="H157" s="106"/>
    </row>
    <row r="158" spans="1:10" ht="10.9" customHeight="1" x14ac:dyDescent="0.2">
      <c r="B158" s="106"/>
      <c r="C158" s="106"/>
      <c r="D158" s="106"/>
      <c r="E158" s="106"/>
      <c r="F158" s="106"/>
      <c r="G158" s="106"/>
      <c r="H158" s="106"/>
    </row>
    <row r="159" spans="1:10" ht="10.9" customHeight="1" x14ac:dyDescent="0.2">
      <c r="B159" s="106"/>
      <c r="C159" s="106"/>
      <c r="D159" s="106"/>
      <c r="E159" s="106"/>
      <c r="F159" s="106"/>
      <c r="G159" s="106"/>
      <c r="H159" s="106"/>
    </row>
    <row r="160" spans="1:10" ht="10.9" customHeight="1" x14ac:dyDescent="0.2">
      <c r="B160" s="106"/>
      <c r="C160" s="106"/>
      <c r="D160" s="106"/>
      <c r="E160" s="106"/>
      <c r="F160" s="106"/>
      <c r="G160" s="106"/>
      <c r="H160" s="106"/>
    </row>
    <row r="161" spans="2:8" ht="10.9" customHeight="1" x14ac:dyDescent="0.2">
      <c r="B161" s="106"/>
      <c r="C161" s="106"/>
      <c r="D161" s="106"/>
      <c r="E161" s="106"/>
      <c r="F161" s="106"/>
      <c r="G161" s="106"/>
      <c r="H161" s="106"/>
    </row>
    <row r="162" spans="2:8" ht="10.9" customHeight="1" x14ac:dyDescent="0.2">
      <c r="B162" s="106"/>
      <c r="C162" s="106"/>
      <c r="D162" s="106"/>
      <c r="E162" s="106"/>
      <c r="F162" s="106"/>
      <c r="G162" s="106"/>
      <c r="H162" s="106"/>
    </row>
    <row r="163" spans="2:8" ht="10.9" customHeight="1" x14ac:dyDescent="0.2">
      <c r="B163" s="106"/>
      <c r="C163" s="106"/>
      <c r="D163" s="106"/>
      <c r="E163" s="106"/>
      <c r="F163" s="106"/>
      <c r="G163" s="106"/>
      <c r="H163" s="106"/>
    </row>
    <row r="164" spans="2:8" ht="10.9" customHeight="1" x14ac:dyDescent="0.2">
      <c r="B164" s="106"/>
      <c r="C164" s="106"/>
      <c r="D164" s="106"/>
      <c r="E164" s="106"/>
      <c r="F164" s="106"/>
      <c r="G164" s="106"/>
      <c r="H164" s="106"/>
    </row>
    <row r="165" spans="2:8" ht="10.9" customHeight="1" x14ac:dyDescent="0.2">
      <c r="B165" s="106"/>
      <c r="C165" s="106"/>
      <c r="D165" s="106"/>
      <c r="E165" s="106"/>
      <c r="F165" s="106"/>
      <c r="G165" s="106"/>
      <c r="H165" s="106"/>
    </row>
    <row r="166" spans="2:8" ht="10.9" customHeight="1" x14ac:dyDescent="0.2">
      <c r="B166" s="106"/>
      <c r="C166" s="106"/>
      <c r="D166" s="106"/>
      <c r="E166" s="106"/>
      <c r="F166" s="106"/>
      <c r="G166" s="106"/>
      <c r="H166" s="106"/>
    </row>
    <row r="167" spans="2:8" ht="10.9" customHeight="1" x14ac:dyDescent="0.2">
      <c r="B167" s="106"/>
      <c r="C167" s="106"/>
      <c r="D167" s="106"/>
      <c r="E167" s="106"/>
      <c r="F167" s="106"/>
      <c r="G167" s="106"/>
      <c r="H167" s="106"/>
    </row>
    <row r="168" spans="2:8" ht="10.9" customHeight="1" x14ac:dyDescent="0.2">
      <c r="B168" s="106"/>
      <c r="C168" s="106"/>
      <c r="D168" s="106"/>
      <c r="E168" s="106"/>
      <c r="F168" s="106"/>
      <c r="G168" s="106"/>
      <c r="H168" s="106"/>
    </row>
    <row r="169" spans="2:8" ht="10.9" customHeight="1" x14ac:dyDescent="0.2">
      <c r="B169" s="106"/>
      <c r="C169" s="106"/>
    </row>
  </sheetData>
  <mergeCells count="67">
    <mergeCell ref="F62:G62"/>
    <mergeCell ref="F63:G63"/>
    <mergeCell ref="F64:G64"/>
    <mergeCell ref="F65:G65"/>
    <mergeCell ref="B61:I61"/>
    <mergeCell ref="B21:G21"/>
    <mergeCell ref="C30:E30"/>
    <mergeCell ref="B32:J32"/>
    <mergeCell ref="F33:G33"/>
    <mergeCell ref="B48:B49"/>
    <mergeCell ref="C48:C49"/>
    <mergeCell ref="D48:D49"/>
    <mergeCell ref="E48:E49"/>
    <mergeCell ref="F48:G48"/>
    <mergeCell ref="F34:G34"/>
    <mergeCell ref="B47:G47"/>
    <mergeCell ref="B22:B23"/>
    <mergeCell ref="C22:C23"/>
    <mergeCell ref="D22:D23"/>
    <mergeCell ref="E22:E23"/>
    <mergeCell ref="F22:G22"/>
    <mergeCell ref="C4:G4"/>
    <mergeCell ref="B7:B8"/>
    <mergeCell ref="C7:C8"/>
    <mergeCell ref="D7:D8"/>
    <mergeCell ref="E7:E8"/>
    <mergeCell ref="F7:G7"/>
    <mergeCell ref="B6:G6"/>
    <mergeCell ref="K34:K36"/>
    <mergeCell ref="F35:G35"/>
    <mergeCell ref="F36:G36"/>
    <mergeCell ref="F37:G37"/>
    <mergeCell ref="K37:K39"/>
    <mergeCell ref="F38:G38"/>
    <mergeCell ref="F39:G39"/>
    <mergeCell ref="B103:C103"/>
    <mergeCell ref="F40:G40"/>
    <mergeCell ref="K40:K42"/>
    <mergeCell ref="F41:G41"/>
    <mergeCell ref="F42:G42"/>
    <mergeCell ref="F43:G43"/>
    <mergeCell ref="K43:K45"/>
    <mergeCell ref="F44:G44"/>
    <mergeCell ref="F45:G45"/>
    <mergeCell ref="B57:B58"/>
    <mergeCell ref="C57:C58"/>
    <mergeCell ref="D57:D58"/>
    <mergeCell ref="E57:E58"/>
    <mergeCell ref="F57:G57"/>
    <mergeCell ref="B90:D90"/>
    <mergeCell ref="B95:E95"/>
    <mergeCell ref="G67:I67"/>
    <mergeCell ref="B56:G56"/>
    <mergeCell ref="B67:F67"/>
    <mergeCell ref="B80:F80"/>
    <mergeCell ref="C86:C87"/>
    <mergeCell ref="D86:D87"/>
    <mergeCell ref="E86:E87"/>
    <mergeCell ref="F86:F87"/>
    <mergeCell ref="C84:C85"/>
    <mergeCell ref="D84:D85"/>
    <mergeCell ref="E84:E85"/>
    <mergeCell ref="F84:F85"/>
    <mergeCell ref="C82:C83"/>
    <mergeCell ref="D82:D83"/>
    <mergeCell ref="E82:E83"/>
    <mergeCell ref="F82:F83"/>
  </mergeCells>
  <hyperlinks>
    <hyperlink ref="H31" location="Ellegirl.ru!A1" display="&lt;&lt; наверх"/>
    <hyperlink ref="H55" location="Ellegirl.ru!A1" display="&lt;&lt; наверх"/>
    <hyperlink ref="H89" location="Ellegirl.ru!A1" display="&lt;&lt; наверх"/>
    <hyperlink ref="D1" location="TITLE!A1" display="TITLE"/>
    <hyperlink ref="D118" location="Ellegirl.ru!A1" display="&lt;&lt; наверх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5"/>
  <sheetViews>
    <sheetView showGridLines="0" topLeftCell="A55" zoomScaleNormal="100" workbookViewId="0">
      <selection activeCell="D63" sqref="D63"/>
    </sheetView>
  </sheetViews>
  <sheetFormatPr defaultColWidth="19.453125" defaultRowHeight="10.9" customHeight="1" x14ac:dyDescent="0.2"/>
  <cols>
    <col min="1" max="1" width="1.81640625" style="156" customWidth="1"/>
    <col min="2" max="2" width="24.54296875" style="156" customWidth="1"/>
    <col min="3" max="3" width="20.7265625" style="156" customWidth="1"/>
    <col min="4" max="4" width="21.453125" style="156" customWidth="1"/>
    <col min="5" max="5" width="15" style="156" customWidth="1"/>
    <col min="6" max="6" width="10.26953125" style="156" customWidth="1"/>
    <col min="7" max="7" width="14.1796875" style="156" customWidth="1"/>
    <col min="8" max="8" width="12.453125" style="156" customWidth="1"/>
    <col min="9" max="9" width="13.26953125" style="156" customWidth="1"/>
    <col min="10" max="10" width="19.453125" style="156" customWidth="1"/>
    <col min="11" max="19" width="19.453125" style="196" customWidth="1"/>
    <col min="20" max="16384" width="19.453125" style="156"/>
  </cols>
  <sheetData>
    <row r="1" spans="1:19" ht="10.9" customHeight="1" x14ac:dyDescent="0.2">
      <c r="A1" s="106"/>
      <c r="B1" s="106"/>
      <c r="C1" s="106"/>
      <c r="D1" s="9" t="s">
        <v>2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9" ht="10.9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9" ht="9.75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9" ht="19.5" customHeight="1" thickBot="1" x14ac:dyDescent="0.4">
      <c r="A4" s="106"/>
      <c r="B4" s="108" t="s">
        <v>640</v>
      </c>
      <c r="C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9" ht="16.5" customHeight="1" thickBot="1" x14ac:dyDescent="0.25">
      <c r="A5" s="106"/>
      <c r="B5" s="897" t="s">
        <v>165</v>
      </c>
      <c r="C5" s="898"/>
      <c r="D5" s="898"/>
      <c r="E5" s="899"/>
      <c r="F5" s="106"/>
      <c r="G5" s="106"/>
      <c r="H5" s="106"/>
      <c r="I5" s="106"/>
      <c r="J5" s="106"/>
      <c r="K5" s="106"/>
      <c r="L5" s="106"/>
      <c r="M5" s="106"/>
      <c r="N5" s="106"/>
      <c r="R5" s="156"/>
      <c r="S5" s="156"/>
    </row>
    <row r="6" spans="1:19" ht="9.75" customHeight="1" x14ac:dyDescent="0.2">
      <c r="A6" s="106"/>
      <c r="B6" s="953" t="s">
        <v>11</v>
      </c>
      <c r="C6" s="925" t="s">
        <v>12</v>
      </c>
      <c r="D6" s="956" t="s">
        <v>42</v>
      </c>
      <c r="E6" s="961" t="s">
        <v>102</v>
      </c>
      <c r="F6" s="106"/>
      <c r="G6" s="106"/>
      <c r="H6" s="106"/>
      <c r="I6" s="106"/>
      <c r="J6" s="106"/>
      <c r="K6" s="106"/>
      <c r="L6" s="106"/>
      <c r="M6" s="156"/>
      <c r="N6" s="156"/>
      <c r="O6" s="156"/>
      <c r="P6" s="156"/>
      <c r="Q6" s="156"/>
      <c r="R6" s="156"/>
      <c r="S6" s="156"/>
    </row>
    <row r="7" spans="1:19" ht="15" thickBot="1" x14ac:dyDescent="0.4">
      <c r="A7" s="106"/>
      <c r="B7" s="1058"/>
      <c r="C7" s="1027"/>
      <c r="D7" s="1059"/>
      <c r="E7" s="1107"/>
      <c r="F7" s="106"/>
      <c r="G7"/>
      <c r="H7" s="106"/>
      <c r="I7" s="106"/>
      <c r="J7" s="106"/>
      <c r="K7" s="106"/>
      <c r="L7" s="106"/>
      <c r="M7" s="156"/>
      <c r="N7" s="156"/>
      <c r="O7" s="156"/>
      <c r="P7" s="156"/>
      <c r="Q7" s="156"/>
      <c r="R7" s="156"/>
      <c r="S7" s="156"/>
    </row>
    <row r="8" spans="1:19" ht="9" x14ac:dyDescent="0.2">
      <c r="A8" s="106"/>
      <c r="B8" s="219" t="s">
        <v>105</v>
      </c>
      <c r="C8" s="220" t="s">
        <v>202</v>
      </c>
      <c r="D8" s="221">
        <v>1500</v>
      </c>
      <c r="E8" s="224" t="s">
        <v>390</v>
      </c>
      <c r="F8" s="106"/>
      <c r="G8" s="106"/>
      <c r="H8" s="106"/>
      <c r="I8" s="106"/>
      <c r="J8" s="106"/>
      <c r="K8" s="106"/>
      <c r="L8" s="106"/>
      <c r="M8" s="156"/>
      <c r="N8" s="156"/>
      <c r="O8" s="156"/>
      <c r="P8" s="156"/>
      <c r="Q8" s="156"/>
      <c r="R8" s="156"/>
      <c r="S8" s="156"/>
    </row>
    <row r="9" spans="1:19" ht="9" x14ac:dyDescent="0.2">
      <c r="A9" s="106"/>
      <c r="B9" s="117" t="s">
        <v>224</v>
      </c>
      <c r="C9" s="118" t="s">
        <v>202</v>
      </c>
      <c r="D9" s="119">
        <v>1250</v>
      </c>
      <c r="E9" s="120" t="s">
        <v>390</v>
      </c>
      <c r="F9" s="106"/>
      <c r="G9" s="106"/>
      <c r="H9" s="106"/>
      <c r="I9" s="106"/>
      <c r="J9" s="106"/>
      <c r="K9" s="106"/>
      <c r="L9" s="106"/>
      <c r="M9" s="156"/>
      <c r="N9" s="156"/>
      <c r="O9" s="156"/>
      <c r="P9" s="156"/>
      <c r="Q9" s="156"/>
      <c r="R9" s="156"/>
      <c r="S9" s="156"/>
    </row>
    <row r="10" spans="1:19" ht="9" x14ac:dyDescent="0.2">
      <c r="A10" s="106"/>
      <c r="B10" s="117" t="s">
        <v>107</v>
      </c>
      <c r="C10" s="118" t="s">
        <v>202</v>
      </c>
      <c r="D10" s="119">
        <v>900</v>
      </c>
      <c r="E10" s="120" t="s">
        <v>390</v>
      </c>
      <c r="F10" s="106"/>
      <c r="G10" s="106"/>
      <c r="H10" s="106"/>
      <c r="I10" s="106"/>
      <c r="J10" s="106"/>
      <c r="K10" s="106"/>
      <c r="L10" s="106"/>
      <c r="M10" s="156"/>
      <c r="N10" s="156"/>
      <c r="O10" s="156"/>
      <c r="P10" s="156"/>
      <c r="Q10" s="156"/>
      <c r="R10" s="156"/>
      <c r="S10" s="156"/>
    </row>
    <row r="11" spans="1:19" ht="9" x14ac:dyDescent="0.2">
      <c r="A11" s="106"/>
      <c r="B11" s="117" t="s">
        <v>108</v>
      </c>
      <c r="C11" s="118" t="s">
        <v>202</v>
      </c>
      <c r="D11" s="119">
        <v>500</v>
      </c>
      <c r="E11" s="120" t="s">
        <v>390</v>
      </c>
      <c r="F11" s="106"/>
      <c r="G11" s="106"/>
      <c r="H11" s="106"/>
      <c r="I11" s="106"/>
      <c r="J11" s="106"/>
      <c r="K11" s="106"/>
      <c r="L11" s="106"/>
      <c r="M11" s="156"/>
      <c r="N11" s="156"/>
      <c r="O11" s="156"/>
      <c r="P11" s="156"/>
      <c r="Q11" s="156"/>
      <c r="R11" s="156"/>
      <c r="S11" s="156"/>
    </row>
    <row r="12" spans="1:19" ht="9" x14ac:dyDescent="0.2">
      <c r="A12" s="106"/>
      <c r="B12" s="117" t="s">
        <v>109</v>
      </c>
      <c r="C12" s="118" t="s">
        <v>110</v>
      </c>
      <c r="D12" s="119">
        <v>600</v>
      </c>
      <c r="E12" s="120" t="s">
        <v>390</v>
      </c>
      <c r="F12" s="106"/>
      <c r="G12" s="106"/>
      <c r="H12" s="106"/>
      <c r="I12" s="106"/>
      <c r="J12" s="106"/>
      <c r="K12" s="106"/>
      <c r="L12" s="106"/>
      <c r="M12" s="156"/>
      <c r="N12" s="156"/>
      <c r="O12" s="156"/>
      <c r="P12" s="156"/>
      <c r="Q12" s="156"/>
      <c r="R12" s="156"/>
      <c r="S12" s="156"/>
    </row>
    <row r="13" spans="1:19" ht="9" x14ac:dyDescent="0.2">
      <c r="A13" s="106"/>
      <c r="B13" s="117" t="s">
        <v>111</v>
      </c>
      <c r="C13" s="118" t="s">
        <v>168</v>
      </c>
      <c r="D13" s="119">
        <v>450</v>
      </c>
      <c r="E13" s="120" t="s">
        <v>390</v>
      </c>
      <c r="F13" s="106"/>
      <c r="G13" s="106"/>
      <c r="H13" s="106"/>
      <c r="I13" s="106"/>
      <c r="J13" s="106"/>
      <c r="K13" s="106"/>
      <c r="L13" s="106"/>
      <c r="M13" s="156"/>
      <c r="N13" s="156"/>
      <c r="O13" s="156"/>
      <c r="P13" s="156"/>
      <c r="Q13" s="156"/>
      <c r="R13" s="156"/>
      <c r="S13" s="156"/>
    </row>
    <row r="14" spans="1:19" ht="21" customHeight="1" x14ac:dyDescent="0.2">
      <c r="B14" s="117" t="s">
        <v>299</v>
      </c>
      <c r="C14" s="118" t="s">
        <v>115</v>
      </c>
      <c r="D14" s="119">
        <v>900</v>
      </c>
      <c r="E14" s="120" t="s">
        <v>391</v>
      </c>
      <c r="F14" s="255"/>
      <c r="G14" s="255"/>
      <c r="H14" s="292"/>
      <c r="I14" s="255"/>
      <c r="J14" s="255"/>
      <c r="K14" s="255"/>
      <c r="L14" s="156"/>
      <c r="M14" s="156"/>
      <c r="N14" s="156"/>
      <c r="O14" s="156"/>
      <c r="P14" s="156"/>
      <c r="Q14" s="156"/>
      <c r="R14" s="156"/>
      <c r="S14" s="156"/>
    </row>
    <row r="15" spans="1:19" ht="18" x14ac:dyDescent="0.2">
      <c r="A15" s="106"/>
      <c r="B15" s="117" t="s">
        <v>113</v>
      </c>
      <c r="C15" s="118" t="s">
        <v>112</v>
      </c>
      <c r="D15" s="119">
        <v>150</v>
      </c>
      <c r="E15" s="120" t="s">
        <v>390</v>
      </c>
      <c r="F15" s="106"/>
      <c r="G15" s="106"/>
      <c r="H15" s="106"/>
      <c r="I15" s="106"/>
      <c r="J15" s="106"/>
      <c r="K15" s="106"/>
      <c r="L15" s="106"/>
      <c r="M15" s="156"/>
      <c r="N15" s="156"/>
      <c r="O15" s="156"/>
      <c r="P15" s="156"/>
      <c r="Q15" s="156"/>
      <c r="R15" s="156"/>
      <c r="S15" s="156"/>
    </row>
    <row r="16" spans="1:19" ht="9" x14ac:dyDescent="0.2">
      <c r="A16" s="106"/>
      <c r="B16" s="123" t="s">
        <v>114</v>
      </c>
      <c r="C16" s="226" t="s">
        <v>115</v>
      </c>
      <c r="D16" s="119">
        <v>450</v>
      </c>
      <c r="E16" s="120" t="s">
        <v>391</v>
      </c>
      <c r="F16" s="106"/>
      <c r="G16" s="106"/>
      <c r="H16" s="106"/>
      <c r="I16" s="106"/>
      <c r="J16" s="106"/>
      <c r="K16" s="106"/>
      <c r="L16" s="106"/>
      <c r="M16" s="156"/>
      <c r="N16" s="156"/>
      <c r="O16" s="156"/>
      <c r="P16" s="156"/>
      <c r="Q16" s="156"/>
      <c r="R16" s="156"/>
      <c r="S16" s="156"/>
    </row>
    <row r="17" spans="1:19" ht="9" x14ac:dyDescent="0.2">
      <c r="A17" s="106"/>
      <c r="B17" s="123" t="s">
        <v>116</v>
      </c>
      <c r="C17" s="226" t="s">
        <v>115</v>
      </c>
      <c r="D17" s="119">
        <v>400</v>
      </c>
      <c r="E17" s="120" t="s">
        <v>391</v>
      </c>
      <c r="F17" s="106"/>
      <c r="G17" s="106"/>
      <c r="H17" s="106"/>
      <c r="I17" s="106"/>
      <c r="J17" s="106"/>
      <c r="K17" s="106"/>
      <c r="L17" s="106"/>
      <c r="M17" s="156"/>
      <c r="N17" s="156"/>
      <c r="O17" s="156"/>
      <c r="P17" s="156"/>
      <c r="Q17" s="156"/>
      <c r="R17" s="156"/>
      <c r="S17" s="156"/>
    </row>
    <row r="18" spans="1:19" ht="27.5" thickBot="1" x14ac:dyDescent="0.25">
      <c r="A18" s="106"/>
      <c r="B18" s="124" t="s">
        <v>117</v>
      </c>
      <c r="C18" s="125" t="s">
        <v>106</v>
      </c>
      <c r="D18" s="132">
        <v>1600</v>
      </c>
      <c r="E18" s="126" t="s">
        <v>391</v>
      </c>
      <c r="F18" s="106"/>
      <c r="G18" s="106"/>
      <c r="H18" s="106"/>
      <c r="I18" s="106"/>
      <c r="J18" s="106"/>
      <c r="K18" s="106"/>
      <c r="L18" s="106"/>
      <c r="M18" s="156"/>
      <c r="N18" s="156"/>
      <c r="O18" s="156"/>
      <c r="P18" s="156"/>
      <c r="Q18" s="156"/>
      <c r="R18" s="156"/>
      <c r="S18" s="156"/>
    </row>
    <row r="19" spans="1:19" ht="18" customHeight="1" thickBot="1" x14ac:dyDescent="0.25">
      <c r="A19" s="106"/>
      <c r="B19" s="106"/>
      <c r="C19" s="106"/>
      <c r="D19" s="106"/>
      <c r="E19" s="106"/>
      <c r="F19" s="106"/>
      <c r="G19" s="106"/>
      <c r="H19" s="138"/>
      <c r="I19" s="106"/>
      <c r="J19" s="106"/>
      <c r="K19" s="106"/>
      <c r="L19" s="106"/>
      <c r="M19" s="106"/>
      <c r="N19" s="106"/>
      <c r="O19" s="156"/>
      <c r="P19" s="156"/>
      <c r="Q19" s="156"/>
      <c r="R19" s="156"/>
      <c r="S19" s="156"/>
    </row>
    <row r="20" spans="1:19" ht="20.25" customHeight="1" thickBot="1" x14ac:dyDescent="0.25">
      <c r="A20" s="106"/>
      <c r="B20" s="897" t="s">
        <v>118</v>
      </c>
      <c r="C20" s="898"/>
      <c r="D20" s="898"/>
      <c r="E20" s="899"/>
      <c r="F20" s="106"/>
      <c r="G20" s="106"/>
      <c r="H20" s="106"/>
      <c r="I20" s="106"/>
      <c r="J20" s="106"/>
      <c r="K20" s="106"/>
      <c r="L20" s="106"/>
      <c r="M20" s="106"/>
      <c r="N20" s="106"/>
      <c r="O20" s="156"/>
      <c r="P20" s="156"/>
      <c r="Q20" s="156"/>
      <c r="R20" s="156"/>
      <c r="S20" s="156"/>
    </row>
    <row r="21" spans="1:19" ht="10.9" customHeight="1" x14ac:dyDescent="0.2">
      <c r="A21" s="106"/>
      <c r="B21" s="953" t="s">
        <v>11</v>
      </c>
      <c r="C21" s="925" t="s">
        <v>12</v>
      </c>
      <c r="D21" s="956" t="s">
        <v>42</v>
      </c>
      <c r="E21" s="961" t="s">
        <v>102</v>
      </c>
      <c r="F21" s="106"/>
      <c r="G21" s="106"/>
      <c r="H21" s="106"/>
      <c r="I21" s="106"/>
      <c r="J21" s="106"/>
      <c r="K21" s="106"/>
      <c r="L21" s="156"/>
      <c r="M21" s="156"/>
      <c r="N21" s="156"/>
      <c r="O21" s="156"/>
      <c r="P21" s="156"/>
      <c r="Q21" s="156"/>
      <c r="R21" s="156"/>
      <c r="S21" s="156"/>
    </row>
    <row r="22" spans="1:19" ht="10.9" customHeight="1" x14ac:dyDescent="0.2">
      <c r="A22" s="106"/>
      <c r="B22" s="954"/>
      <c r="C22" s="955"/>
      <c r="D22" s="957"/>
      <c r="E22" s="1082"/>
      <c r="F22" s="106"/>
      <c r="G22" s="106"/>
      <c r="H22" s="106"/>
      <c r="I22" s="106"/>
      <c r="J22" s="106"/>
      <c r="K22" s="106"/>
      <c r="L22" s="156"/>
      <c r="M22" s="156"/>
      <c r="N22" s="156"/>
      <c r="O22" s="156"/>
      <c r="P22" s="156"/>
      <c r="Q22" s="156"/>
      <c r="R22" s="156"/>
      <c r="S22" s="156"/>
    </row>
    <row r="23" spans="1:19" s="196" customFormat="1" ht="32.25" customHeight="1" x14ac:dyDescent="0.2">
      <c r="A23" s="106"/>
      <c r="B23" s="117" t="s">
        <v>122</v>
      </c>
      <c r="C23" s="118" t="s">
        <v>123</v>
      </c>
      <c r="D23" s="119">
        <v>1100</v>
      </c>
      <c r="E23" s="120" t="s">
        <v>391</v>
      </c>
      <c r="F23" s="106"/>
      <c r="G23" s="106"/>
      <c r="H23" s="106"/>
      <c r="I23" s="106"/>
      <c r="J23" s="106"/>
      <c r="K23" s="106"/>
    </row>
    <row r="24" spans="1:19" s="196" customFormat="1" ht="34.5" customHeight="1" x14ac:dyDescent="0.2">
      <c r="A24" s="106"/>
      <c r="B24" s="117" t="s">
        <v>125</v>
      </c>
      <c r="C24" s="118" t="s">
        <v>123</v>
      </c>
      <c r="D24" s="119">
        <v>800</v>
      </c>
      <c r="E24" s="120" t="s">
        <v>391</v>
      </c>
      <c r="F24" s="106"/>
      <c r="G24" s="106"/>
      <c r="H24" s="106"/>
      <c r="I24" s="106"/>
      <c r="J24" s="106"/>
      <c r="K24" s="106"/>
    </row>
    <row r="25" spans="1:19" ht="33.75" customHeight="1" x14ac:dyDescent="0.2">
      <c r="A25" s="106"/>
      <c r="B25" s="117" t="s">
        <v>126</v>
      </c>
      <c r="C25" s="118" t="s">
        <v>123</v>
      </c>
      <c r="D25" s="119">
        <v>1100</v>
      </c>
      <c r="E25" s="120" t="s">
        <v>391</v>
      </c>
      <c r="F25" s="106"/>
      <c r="G25" s="106"/>
      <c r="H25" s="106"/>
      <c r="I25" s="106"/>
      <c r="J25" s="106"/>
      <c r="K25" s="106"/>
      <c r="L25" s="156"/>
      <c r="M25" s="156"/>
      <c r="N25" s="156"/>
      <c r="O25" s="156"/>
      <c r="P25" s="156"/>
      <c r="Q25" s="156"/>
      <c r="R25" s="156"/>
      <c r="S25" s="156"/>
    </row>
    <row r="26" spans="1:19" s="196" customFormat="1" ht="24.75" customHeight="1" x14ac:dyDescent="0.2">
      <c r="A26" s="106"/>
      <c r="B26" s="117" t="s">
        <v>172</v>
      </c>
      <c r="C26" s="118" t="s">
        <v>123</v>
      </c>
      <c r="D26" s="119">
        <v>1400</v>
      </c>
      <c r="E26" s="120" t="s">
        <v>391</v>
      </c>
      <c r="F26" s="106"/>
      <c r="G26" s="106"/>
      <c r="H26" s="106"/>
      <c r="I26" s="106"/>
      <c r="J26" s="106"/>
      <c r="K26" s="106"/>
    </row>
    <row r="27" spans="1:19" ht="30.75" customHeight="1" x14ac:dyDescent="0.2">
      <c r="A27" s="106"/>
      <c r="B27" s="117" t="s">
        <v>173</v>
      </c>
      <c r="C27" s="118" t="s">
        <v>123</v>
      </c>
      <c r="D27" s="119">
        <v>1700</v>
      </c>
      <c r="E27" s="120" t="s">
        <v>391</v>
      </c>
      <c r="F27" s="106"/>
      <c r="G27" s="106"/>
      <c r="H27" s="106"/>
      <c r="I27" s="106"/>
      <c r="J27" s="106"/>
      <c r="K27" s="106"/>
      <c r="L27" s="156"/>
      <c r="M27" s="156"/>
      <c r="N27" s="156"/>
      <c r="O27" s="156"/>
      <c r="P27" s="156"/>
      <c r="Q27" s="156"/>
      <c r="R27" s="156"/>
      <c r="S27" s="156"/>
    </row>
    <row r="28" spans="1:19" ht="24.75" customHeight="1" x14ac:dyDescent="0.2">
      <c r="A28" s="106"/>
      <c r="B28" s="117" t="s">
        <v>129</v>
      </c>
      <c r="C28" s="118" t="s">
        <v>106</v>
      </c>
      <c r="D28" s="119">
        <v>25000</v>
      </c>
      <c r="E28" s="120" t="s">
        <v>390</v>
      </c>
      <c r="F28" s="106"/>
      <c r="G28" s="106"/>
      <c r="H28" s="106"/>
      <c r="I28" s="106"/>
      <c r="J28" s="106"/>
      <c r="K28" s="106"/>
      <c r="Q28" s="156"/>
      <c r="R28" s="156"/>
      <c r="S28" s="156"/>
    </row>
    <row r="29" spans="1:19" ht="24.75" customHeight="1" thickBot="1" x14ac:dyDescent="0.25">
      <c r="A29" s="106"/>
      <c r="B29" s="130" t="s">
        <v>174</v>
      </c>
      <c r="C29" s="948" t="s">
        <v>203</v>
      </c>
      <c r="D29" s="948"/>
      <c r="E29" s="949"/>
      <c r="F29" s="106"/>
      <c r="G29" s="106"/>
      <c r="H29" s="106"/>
      <c r="I29" s="106"/>
      <c r="J29" s="106"/>
      <c r="K29" s="106"/>
      <c r="Q29" s="156"/>
      <c r="R29" s="156"/>
      <c r="S29" s="156"/>
    </row>
    <row r="30" spans="1:19" ht="24.75" customHeight="1" thickBot="1" x14ac:dyDescent="0.25">
      <c r="A30" s="106"/>
      <c r="B30" s="40" t="s">
        <v>30</v>
      </c>
      <c r="C30" s="149"/>
      <c r="D30" s="149"/>
      <c r="E30" s="139" t="s">
        <v>31</v>
      </c>
      <c r="F30" s="149"/>
      <c r="G30" s="149"/>
      <c r="H30" s="137"/>
      <c r="I30" s="106"/>
      <c r="J30" s="106"/>
      <c r="K30" s="106"/>
      <c r="L30" s="106"/>
      <c r="M30" s="106"/>
      <c r="N30" s="106"/>
    </row>
    <row r="31" spans="1:19" ht="24.75" customHeight="1" thickBot="1" x14ac:dyDescent="0.25">
      <c r="A31" s="106"/>
      <c r="B31" s="897" t="s">
        <v>5</v>
      </c>
      <c r="C31" s="898"/>
      <c r="D31" s="898"/>
      <c r="E31" s="898"/>
      <c r="F31" s="898"/>
      <c r="G31" s="898"/>
      <c r="H31" s="898"/>
      <c r="I31" s="898"/>
      <c r="J31" s="899"/>
    </row>
    <row r="32" spans="1:19" ht="24.75" customHeight="1" thickBot="1" x14ac:dyDescent="0.25">
      <c r="A32" s="106"/>
      <c r="B32" s="140" t="s">
        <v>39</v>
      </c>
      <c r="C32" s="141" t="s">
        <v>12</v>
      </c>
      <c r="D32" s="141" t="s">
        <v>132</v>
      </c>
      <c r="E32" s="141" t="s">
        <v>41</v>
      </c>
      <c r="F32" s="1039" t="s">
        <v>42</v>
      </c>
      <c r="G32" s="1040"/>
      <c r="H32" s="141" t="s">
        <v>43</v>
      </c>
      <c r="I32" s="141" t="s">
        <v>44</v>
      </c>
      <c r="J32" s="142" t="s">
        <v>45</v>
      </c>
    </row>
    <row r="33" spans="1:20" s="107" customFormat="1" ht="11.5" x14ac:dyDescent="0.25">
      <c r="A33" s="106"/>
      <c r="B33" s="437" t="s">
        <v>133</v>
      </c>
      <c r="C33" s="144" t="s">
        <v>364</v>
      </c>
      <c r="D33" s="144" t="s">
        <v>176</v>
      </c>
      <c r="E33" s="145" t="s">
        <v>19</v>
      </c>
      <c r="F33" s="1041">
        <v>2500</v>
      </c>
      <c r="G33" s="1041"/>
      <c r="H33" s="481">
        <v>100000</v>
      </c>
      <c r="I33" s="481">
        <v>50000</v>
      </c>
      <c r="J33" s="482">
        <f>F33*H33/1000</f>
        <v>250000</v>
      </c>
      <c r="K33" s="1075"/>
      <c r="L33" s="502"/>
      <c r="M33" s="503"/>
      <c r="N33" s="435"/>
      <c r="O33" s="106"/>
      <c r="P33" s="106"/>
      <c r="Q33" s="106"/>
      <c r="R33" s="106"/>
      <c r="S33" s="106"/>
      <c r="T33" s="106"/>
    </row>
    <row r="34" spans="1:20" s="107" customFormat="1" ht="15" customHeight="1" x14ac:dyDescent="0.25">
      <c r="A34" s="106"/>
      <c r="B34" s="441" t="s">
        <v>137</v>
      </c>
      <c r="C34" s="442" t="s">
        <v>134</v>
      </c>
      <c r="D34" s="442" t="s">
        <v>176</v>
      </c>
      <c r="E34" s="443" t="s">
        <v>19</v>
      </c>
      <c r="F34" s="1033">
        <v>2400</v>
      </c>
      <c r="G34" s="1034"/>
      <c r="H34" s="444">
        <v>200000</v>
      </c>
      <c r="I34" s="444">
        <v>100000</v>
      </c>
      <c r="J34" s="445">
        <f t="shared" ref="J34:J44" si="0">F34*H34/1000</f>
        <v>480000</v>
      </c>
      <c r="K34" s="1076"/>
      <c r="L34" s="504"/>
      <c r="M34" s="435"/>
      <c r="N34" s="504"/>
      <c r="O34" s="106"/>
      <c r="P34" s="106"/>
      <c r="Q34" s="106"/>
      <c r="R34" s="106"/>
      <c r="S34" s="106"/>
    </row>
    <row r="35" spans="1:20" s="107" customFormat="1" ht="12" thickBot="1" x14ac:dyDescent="0.3">
      <c r="A35" s="106"/>
      <c r="B35" s="146" t="s">
        <v>138</v>
      </c>
      <c r="C35" s="446" t="s">
        <v>134</v>
      </c>
      <c r="D35" s="446" t="s">
        <v>176</v>
      </c>
      <c r="E35" s="447" t="s">
        <v>19</v>
      </c>
      <c r="F35" s="1037">
        <v>2300</v>
      </c>
      <c r="G35" s="1037"/>
      <c r="H35" s="459">
        <v>300000</v>
      </c>
      <c r="I35" s="459">
        <v>150000</v>
      </c>
      <c r="J35" s="448">
        <f t="shared" si="0"/>
        <v>690000</v>
      </c>
      <c r="K35" s="1076"/>
      <c r="L35" s="435"/>
      <c r="M35" s="435"/>
      <c r="N35" s="435"/>
      <c r="O35" s="106"/>
      <c r="P35" s="106"/>
      <c r="Q35" s="106"/>
      <c r="R35" s="106"/>
      <c r="S35" s="106"/>
    </row>
    <row r="36" spans="1:20" s="107" customFormat="1" ht="15" customHeight="1" x14ac:dyDescent="0.25">
      <c r="A36" s="106"/>
      <c r="B36" s="143" t="s">
        <v>139</v>
      </c>
      <c r="C36" s="144" t="s">
        <v>134</v>
      </c>
      <c r="D36" s="144" t="s">
        <v>177</v>
      </c>
      <c r="E36" s="145" t="s">
        <v>19</v>
      </c>
      <c r="F36" s="1031">
        <v>2900</v>
      </c>
      <c r="G36" s="1032"/>
      <c r="H36" s="481">
        <v>100000</v>
      </c>
      <c r="I36" s="481">
        <v>50000</v>
      </c>
      <c r="J36" s="474">
        <f t="shared" si="0"/>
        <v>290000</v>
      </c>
      <c r="K36" s="1075"/>
      <c r="L36" s="502"/>
      <c r="M36" s="503"/>
      <c r="N36" s="435"/>
      <c r="O36" s="290"/>
      <c r="P36" s="106"/>
      <c r="Q36" s="106"/>
      <c r="R36" s="106"/>
      <c r="S36" s="106"/>
      <c r="T36" s="106"/>
    </row>
    <row r="37" spans="1:20" s="107" customFormat="1" ht="11.5" x14ac:dyDescent="0.25">
      <c r="A37" s="106"/>
      <c r="B37" s="441" t="s">
        <v>178</v>
      </c>
      <c r="C37" s="442" t="s">
        <v>134</v>
      </c>
      <c r="D37" s="442" t="s">
        <v>177</v>
      </c>
      <c r="E37" s="443" t="s">
        <v>19</v>
      </c>
      <c r="F37" s="1033">
        <v>2800</v>
      </c>
      <c r="G37" s="1034"/>
      <c r="H37" s="444">
        <v>200000</v>
      </c>
      <c r="I37" s="444">
        <v>100000</v>
      </c>
      <c r="J37" s="445">
        <f t="shared" si="0"/>
        <v>560000</v>
      </c>
      <c r="K37" s="1076"/>
      <c r="L37" s="435"/>
      <c r="M37" s="435"/>
      <c r="N37" s="435"/>
      <c r="O37" s="106"/>
      <c r="P37" s="106"/>
      <c r="Q37" s="106"/>
      <c r="R37" s="106"/>
      <c r="S37" s="106"/>
    </row>
    <row r="38" spans="1:20" s="107" customFormat="1" ht="15" customHeight="1" thickBot="1" x14ac:dyDescent="0.3">
      <c r="A38" s="106"/>
      <c r="B38" s="146" t="s">
        <v>179</v>
      </c>
      <c r="C38" s="446" t="s">
        <v>134</v>
      </c>
      <c r="D38" s="446" t="s">
        <v>177</v>
      </c>
      <c r="E38" s="447" t="s">
        <v>19</v>
      </c>
      <c r="F38" s="1037">
        <v>2700</v>
      </c>
      <c r="G38" s="1037"/>
      <c r="H38" s="459">
        <v>300000</v>
      </c>
      <c r="I38" s="459">
        <v>150000</v>
      </c>
      <c r="J38" s="448">
        <f t="shared" si="0"/>
        <v>810000</v>
      </c>
      <c r="K38" s="1076"/>
      <c r="L38" s="504"/>
      <c r="M38" s="435"/>
      <c r="N38" s="504"/>
      <c r="O38" s="106"/>
      <c r="P38" s="106"/>
      <c r="Q38" s="106"/>
      <c r="R38" s="106"/>
      <c r="S38" s="106"/>
    </row>
    <row r="39" spans="1:20" s="107" customFormat="1" ht="15" customHeight="1" x14ac:dyDescent="0.25">
      <c r="A39" s="106"/>
      <c r="B39" s="143" t="s">
        <v>180</v>
      </c>
      <c r="C39" s="144" t="s">
        <v>134</v>
      </c>
      <c r="D39" s="144" t="s">
        <v>135</v>
      </c>
      <c r="E39" s="145" t="s">
        <v>19</v>
      </c>
      <c r="F39" s="1031">
        <v>3200</v>
      </c>
      <c r="G39" s="1032"/>
      <c r="H39" s="481">
        <v>100000</v>
      </c>
      <c r="I39" s="481">
        <v>50000</v>
      </c>
      <c r="J39" s="474">
        <f t="shared" si="0"/>
        <v>320000</v>
      </c>
      <c r="K39" s="1075"/>
      <c r="L39" s="502"/>
      <c r="M39" s="503"/>
      <c r="N39" s="435"/>
      <c r="O39" s="290"/>
      <c r="P39" s="106"/>
      <c r="Q39" s="106"/>
      <c r="R39" s="106"/>
      <c r="S39" s="106"/>
      <c r="T39" s="106"/>
    </row>
    <row r="40" spans="1:20" s="107" customFormat="1" ht="11.5" x14ac:dyDescent="0.25">
      <c r="A40" s="106"/>
      <c r="B40" s="441" t="s">
        <v>181</v>
      </c>
      <c r="C40" s="442" t="s">
        <v>134</v>
      </c>
      <c r="D40" s="442" t="s">
        <v>135</v>
      </c>
      <c r="E40" s="443" t="s">
        <v>19</v>
      </c>
      <c r="F40" s="1033">
        <v>3100</v>
      </c>
      <c r="G40" s="1034"/>
      <c r="H40" s="444">
        <v>200000</v>
      </c>
      <c r="I40" s="444">
        <v>100000</v>
      </c>
      <c r="J40" s="445">
        <f t="shared" si="0"/>
        <v>620000</v>
      </c>
      <c r="K40" s="1076"/>
      <c r="L40" s="435"/>
      <c r="M40" s="435"/>
      <c r="N40" s="435"/>
      <c r="O40" s="106"/>
      <c r="P40" s="106"/>
      <c r="Q40" s="106"/>
      <c r="R40" s="106"/>
      <c r="S40" s="106"/>
    </row>
    <row r="41" spans="1:20" s="107" customFormat="1" ht="15" customHeight="1" thickBot="1" x14ac:dyDescent="0.3">
      <c r="A41" s="106"/>
      <c r="B41" s="146" t="s">
        <v>365</v>
      </c>
      <c r="C41" s="446" t="s">
        <v>134</v>
      </c>
      <c r="D41" s="446" t="s">
        <v>135</v>
      </c>
      <c r="E41" s="447" t="s">
        <v>19</v>
      </c>
      <c r="F41" s="1037">
        <v>3000</v>
      </c>
      <c r="G41" s="1037"/>
      <c r="H41" s="459">
        <v>300000</v>
      </c>
      <c r="I41" s="459">
        <v>150000</v>
      </c>
      <c r="J41" s="448">
        <f t="shared" si="0"/>
        <v>900000</v>
      </c>
      <c r="K41" s="1076"/>
      <c r="L41" s="504"/>
      <c r="M41" s="435"/>
      <c r="N41" s="504"/>
      <c r="O41" s="106"/>
      <c r="P41" s="106"/>
      <c r="Q41" s="106"/>
      <c r="R41" s="106"/>
      <c r="S41" s="106"/>
    </row>
    <row r="42" spans="1:20" s="107" customFormat="1" ht="15" customHeight="1" x14ac:dyDescent="0.25">
      <c r="A42" s="106"/>
      <c r="B42" s="143" t="s">
        <v>366</v>
      </c>
      <c r="C42" s="144" t="s">
        <v>134</v>
      </c>
      <c r="D42" s="144" t="s">
        <v>225</v>
      </c>
      <c r="E42" s="145" t="s">
        <v>19</v>
      </c>
      <c r="F42" s="1031">
        <v>3000</v>
      </c>
      <c r="G42" s="1032"/>
      <c r="H42" s="481">
        <v>100000</v>
      </c>
      <c r="I42" s="481">
        <v>50000</v>
      </c>
      <c r="J42" s="474">
        <f t="shared" si="0"/>
        <v>300000</v>
      </c>
      <c r="K42" s="1075"/>
      <c r="L42" s="502"/>
      <c r="M42" s="503"/>
      <c r="N42" s="435"/>
      <c r="O42" s="290"/>
      <c r="P42" s="106"/>
      <c r="Q42" s="106"/>
      <c r="R42" s="106"/>
      <c r="S42" s="106"/>
      <c r="T42" s="106"/>
    </row>
    <row r="43" spans="1:20" s="107" customFormat="1" ht="11.5" x14ac:dyDescent="0.25">
      <c r="A43" s="106"/>
      <c r="B43" s="441" t="s">
        <v>367</v>
      </c>
      <c r="C43" s="442" t="s">
        <v>134</v>
      </c>
      <c r="D43" s="442" t="s">
        <v>225</v>
      </c>
      <c r="E43" s="443" t="s">
        <v>19</v>
      </c>
      <c r="F43" s="1033">
        <v>2900</v>
      </c>
      <c r="G43" s="1034"/>
      <c r="H43" s="444">
        <v>200000</v>
      </c>
      <c r="I43" s="444">
        <v>100000</v>
      </c>
      <c r="J43" s="445">
        <f t="shared" si="0"/>
        <v>580000</v>
      </c>
      <c r="K43" s="1076"/>
      <c r="L43" s="435"/>
      <c r="M43" s="435"/>
      <c r="N43" s="435"/>
      <c r="O43" s="106"/>
      <c r="P43" s="106"/>
      <c r="Q43" s="106"/>
      <c r="R43" s="106"/>
      <c r="S43" s="106"/>
    </row>
    <row r="44" spans="1:20" s="107" customFormat="1" ht="15" customHeight="1" thickBot="1" x14ac:dyDescent="0.3">
      <c r="A44" s="106"/>
      <c r="B44" s="449" t="s">
        <v>368</v>
      </c>
      <c r="C44" s="450" t="s">
        <v>134</v>
      </c>
      <c r="D44" s="450" t="s">
        <v>225</v>
      </c>
      <c r="E44" s="456" t="s">
        <v>19</v>
      </c>
      <c r="F44" s="1035">
        <v>2800</v>
      </c>
      <c r="G44" s="1035"/>
      <c r="H44" s="476">
        <v>300000</v>
      </c>
      <c r="I44" s="476">
        <v>150000</v>
      </c>
      <c r="J44" s="475">
        <f t="shared" si="0"/>
        <v>840000</v>
      </c>
      <c r="K44" s="1076"/>
      <c r="L44" s="504"/>
      <c r="M44" s="435"/>
      <c r="N44" s="504"/>
      <c r="O44" s="106"/>
      <c r="P44" s="106"/>
      <c r="Q44" s="106"/>
      <c r="R44" s="106"/>
      <c r="S44" s="106"/>
    </row>
    <row r="45" spans="1:20" ht="17.25" customHeight="1" thickBot="1" x14ac:dyDescent="0.25">
      <c r="A45" s="106"/>
      <c r="B45" s="165"/>
      <c r="C45" s="149"/>
      <c r="D45" s="149"/>
      <c r="E45" s="149"/>
      <c r="F45" s="149"/>
      <c r="G45" s="137"/>
      <c r="H45" s="137"/>
      <c r="I45" s="196"/>
      <c r="J45" s="196"/>
    </row>
    <row r="46" spans="1:20" ht="17.25" customHeight="1" thickBot="1" x14ac:dyDescent="0.25">
      <c r="A46" s="106"/>
      <c r="B46" s="897" t="s">
        <v>4</v>
      </c>
      <c r="C46" s="898"/>
      <c r="D46" s="898"/>
      <c r="E46" s="899"/>
      <c r="F46" s="196"/>
      <c r="G46" s="196"/>
      <c r="H46" s="196"/>
      <c r="I46" s="196"/>
      <c r="J46" s="196"/>
    </row>
    <row r="47" spans="1:20" ht="17.25" customHeight="1" x14ac:dyDescent="0.2">
      <c r="A47" s="106"/>
      <c r="B47" s="923" t="s">
        <v>11</v>
      </c>
      <c r="C47" s="925" t="s">
        <v>12</v>
      </c>
      <c r="D47" s="925" t="s">
        <v>42</v>
      </c>
      <c r="E47" s="927" t="s">
        <v>102</v>
      </c>
      <c r="F47" s="196"/>
      <c r="G47" s="196"/>
      <c r="H47" s="196"/>
      <c r="I47" s="196"/>
      <c r="J47" s="196"/>
      <c r="O47" s="156"/>
      <c r="P47" s="156"/>
      <c r="Q47" s="156"/>
      <c r="R47" s="156"/>
      <c r="S47" s="156"/>
    </row>
    <row r="48" spans="1:20" ht="17.25" customHeight="1" x14ac:dyDescent="0.2">
      <c r="A48" s="106"/>
      <c r="B48" s="1036"/>
      <c r="C48" s="955"/>
      <c r="D48" s="955"/>
      <c r="E48" s="931"/>
      <c r="F48" s="196"/>
      <c r="G48" s="196"/>
      <c r="H48" s="196"/>
      <c r="I48" s="196"/>
      <c r="J48" s="196"/>
      <c r="O48" s="156"/>
      <c r="P48" s="156"/>
      <c r="Q48" s="156"/>
      <c r="R48" s="156"/>
      <c r="S48" s="156"/>
    </row>
    <row r="49" spans="1:19" ht="17.25" customHeight="1" x14ac:dyDescent="0.2">
      <c r="A49" s="106"/>
      <c r="B49" s="123" t="s">
        <v>142</v>
      </c>
      <c r="C49" s="226" t="s">
        <v>106</v>
      </c>
      <c r="D49" s="119">
        <v>450</v>
      </c>
      <c r="E49" s="120" t="s">
        <v>392</v>
      </c>
      <c r="F49" s="196"/>
      <c r="G49" s="196"/>
      <c r="H49" s="196"/>
      <c r="I49" s="196"/>
      <c r="J49" s="196"/>
      <c r="O49" s="156"/>
      <c r="P49" s="156"/>
      <c r="Q49" s="156"/>
      <c r="R49" s="156"/>
      <c r="S49" s="156"/>
    </row>
    <row r="50" spans="1:19" ht="17.25" customHeight="1" x14ac:dyDescent="0.2">
      <c r="A50" s="106"/>
      <c r="B50" s="123" t="s">
        <v>136</v>
      </c>
      <c r="C50" s="226" t="s">
        <v>106</v>
      </c>
      <c r="D50" s="119">
        <v>300</v>
      </c>
      <c r="E50" s="120" t="s">
        <v>392</v>
      </c>
      <c r="F50" s="196"/>
      <c r="G50" s="196"/>
      <c r="H50" s="196"/>
      <c r="I50" s="196"/>
      <c r="J50" s="196"/>
      <c r="O50" s="156"/>
      <c r="P50" s="156"/>
      <c r="Q50" s="156"/>
      <c r="R50" s="156"/>
      <c r="S50" s="156"/>
    </row>
    <row r="51" spans="1:19" ht="17.25" customHeight="1" x14ac:dyDescent="0.2">
      <c r="A51" s="106"/>
      <c r="B51" s="123" t="s">
        <v>143</v>
      </c>
      <c r="C51" s="226" t="s">
        <v>106</v>
      </c>
      <c r="D51" s="119">
        <v>250</v>
      </c>
      <c r="E51" s="120" t="s">
        <v>392</v>
      </c>
      <c r="F51" s="196"/>
      <c r="G51" s="196"/>
      <c r="H51" s="196"/>
      <c r="I51" s="196"/>
      <c r="J51" s="196"/>
      <c r="O51" s="156"/>
      <c r="P51" s="156"/>
      <c r="Q51" s="156"/>
      <c r="R51" s="156"/>
      <c r="S51" s="156"/>
    </row>
    <row r="52" spans="1:19" ht="18" x14ac:dyDescent="0.2">
      <c r="A52" s="106"/>
      <c r="B52" s="123" t="s">
        <v>266</v>
      </c>
      <c r="C52" s="226" t="s">
        <v>106</v>
      </c>
      <c r="D52" s="119">
        <v>700</v>
      </c>
      <c r="E52" s="120" t="s">
        <v>392</v>
      </c>
      <c r="F52" s="196"/>
      <c r="G52" s="196"/>
      <c r="H52" s="196"/>
      <c r="I52" s="196"/>
      <c r="J52" s="196"/>
      <c r="O52" s="156"/>
      <c r="P52" s="156"/>
      <c r="Q52" s="156"/>
      <c r="R52" s="156"/>
      <c r="S52" s="156"/>
    </row>
    <row r="53" spans="1:19" ht="18.5" thickBot="1" x14ac:dyDescent="0.25">
      <c r="A53" s="106"/>
      <c r="B53" s="130" t="s">
        <v>414</v>
      </c>
      <c r="C53" s="131" t="s">
        <v>106</v>
      </c>
      <c r="D53" s="132">
        <v>1500</v>
      </c>
      <c r="E53" s="126" t="s">
        <v>392</v>
      </c>
      <c r="F53" s="196"/>
      <c r="G53" s="196"/>
      <c r="H53" s="196"/>
      <c r="I53" s="196"/>
      <c r="J53" s="196"/>
      <c r="O53" s="156"/>
      <c r="P53" s="156"/>
      <c r="Q53" s="156"/>
      <c r="R53" s="156"/>
      <c r="S53" s="156"/>
    </row>
    <row r="54" spans="1:19" ht="18" customHeight="1" thickBot="1" x14ac:dyDescent="0.25">
      <c r="A54" s="106"/>
      <c r="B54" s="196"/>
      <c r="C54" s="196"/>
      <c r="D54" s="196"/>
      <c r="E54" s="196"/>
      <c r="F54" s="196"/>
      <c r="G54" s="196"/>
      <c r="H54" s="196"/>
      <c r="I54" s="196"/>
      <c r="J54" s="196"/>
      <c r="S54" s="156"/>
    </row>
    <row r="55" spans="1:19" ht="16.5" customHeight="1" thickBot="1" x14ac:dyDescent="0.25">
      <c r="A55" s="106"/>
      <c r="B55" s="897" t="s">
        <v>7</v>
      </c>
      <c r="C55" s="898"/>
      <c r="D55" s="898"/>
      <c r="E55" s="899"/>
      <c r="F55" s="196"/>
      <c r="G55" s="196"/>
      <c r="H55" s="196"/>
      <c r="I55" s="196"/>
      <c r="J55" s="196"/>
      <c r="S55" s="156"/>
    </row>
    <row r="56" spans="1:19" ht="10.9" customHeight="1" x14ac:dyDescent="0.2">
      <c r="A56" s="106"/>
      <c r="B56" s="923" t="s">
        <v>11</v>
      </c>
      <c r="C56" s="925" t="s">
        <v>12</v>
      </c>
      <c r="D56" s="925" t="s">
        <v>42</v>
      </c>
      <c r="E56" s="927" t="s">
        <v>102</v>
      </c>
      <c r="F56" s="196"/>
      <c r="G56" s="196"/>
      <c r="H56" s="196"/>
      <c r="I56" s="196"/>
      <c r="J56" s="196"/>
      <c r="N56" s="156"/>
      <c r="O56" s="156"/>
      <c r="P56" s="156"/>
      <c r="Q56" s="156"/>
      <c r="R56" s="156"/>
      <c r="S56" s="156"/>
    </row>
    <row r="57" spans="1:19" ht="10.9" customHeight="1" thickBot="1" x14ac:dyDescent="0.25">
      <c r="A57" s="106"/>
      <c r="B57" s="1026"/>
      <c r="C57" s="1027"/>
      <c r="D57" s="1027"/>
      <c r="E57" s="1028"/>
      <c r="F57" s="196"/>
      <c r="G57" s="196"/>
      <c r="H57" s="196"/>
      <c r="I57" s="196"/>
      <c r="J57" s="196"/>
      <c r="N57" s="156"/>
      <c r="O57" s="156"/>
      <c r="P57" s="156"/>
      <c r="Q57" s="156"/>
      <c r="R57" s="156"/>
      <c r="S57" s="156"/>
    </row>
    <row r="58" spans="1:19" ht="29.25" customHeight="1" thickBot="1" x14ac:dyDescent="0.25">
      <c r="A58" s="106"/>
      <c r="B58" s="159" t="s">
        <v>145</v>
      </c>
      <c r="C58" s="160" t="s">
        <v>146</v>
      </c>
      <c r="D58" s="161">
        <v>1700</v>
      </c>
      <c r="E58" s="162" t="s">
        <v>393</v>
      </c>
      <c r="F58" s="196"/>
      <c r="G58" s="196"/>
      <c r="H58" s="196"/>
      <c r="I58" s="196"/>
      <c r="J58" s="196"/>
      <c r="N58" s="156"/>
      <c r="O58" s="156"/>
      <c r="P58" s="156"/>
      <c r="Q58" s="156"/>
      <c r="R58" s="156"/>
      <c r="S58" s="156"/>
    </row>
    <row r="59" spans="1:19" ht="17.25" customHeight="1" thickBot="1" x14ac:dyDescent="0.25">
      <c r="A59" s="106"/>
      <c r="B59" s="165"/>
      <c r="C59" s="166"/>
      <c r="D59" s="137"/>
      <c r="E59" s="139" t="s">
        <v>31</v>
      </c>
      <c r="F59" s="167"/>
      <c r="G59" s="137"/>
      <c r="H59" s="137"/>
      <c r="I59" s="196"/>
      <c r="J59" s="196"/>
      <c r="S59" s="156"/>
    </row>
    <row r="60" spans="1:19" ht="31.9" customHeight="1" thickBot="1" x14ac:dyDescent="0.25">
      <c r="A60" s="106"/>
      <c r="B60" s="897" t="s">
        <v>147</v>
      </c>
      <c r="C60" s="898"/>
      <c r="D60" s="898"/>
      <c r="E60" s="898"/>
      <c r="F60" s="898"/>
      <c r="G60" s="898"/>
      <c r="H60" s="898"/>
      <c r="I60" s="899"/>
      <c r="J60" s="196"/>
      <c r="S60" s="156"/>
    </row>
    <row r="61" spans="1:19" ht="31.9" customHeight="1" x14ac:dyDescent="0.2">
      <c r="A61" s="106"/>
      <c r="B61" s="260" t="s">
        <v>148</v>
      </c>
      <c r="C61" s="261" t="s">
        <v>13</v>
      </c>
      <c r="D61" s="261" t="s">
        <v>150</v>
      </c>
      <c r="E61" s="286" t="s">
        <v>151</v>
      </c>
      <c r="F61" s="1069" t="s">
        <v>152</v>
      </c>
      <c r="G61" s="1070"/>
      <c r="H61" s="286" t="s">
        <v>153</v>
      </c>
      <c r="I61" s="287" t="s">
        <v>231</v>
      </c>
      <c r="J61" s="196"/>
      <c r="S61" s="156"/>
    </row>
    <row r="62" spans="1:19" ht="31.9" customHeight="1" x14ac:dyDescent="0.2">
      <c r="A62" s="106"/>
      <c r="B62" s="237" t="s">
        <v>154</v>
      </c>
      <c r="C62" s="238" t="s">
        <v>286</v>
      </c>
      <c r="D62" s="239" t="s">
        <v>285</v>
      </c>
      <c r="E62" s="240">
        <v>400000</v>
      </c>
      <c r="F62" s="1071">
        <v>150000</v>
      </c>
      <c r="G62" s="1072"/>
      <c r="H62" s="240" t="s">
        <v>210</v>
      </c>
      <c r="I62" s="241" t="s">
        <v>243</v>
      </c>
      <c r="J62" s="196"/>
      <c r="S62" s="156"/>
    </row>
    <row r="63" spans="1:19" ht="27" x14ac:dyDescent="0.2">
      <c r="A63" s="106"/>
      <c r="B63" s="178" t="s">
        <v>155</v>
      </c>
      <c r="C63" s="179" t="s">
        <v>252</v>
      </c>
      <c r="D63" s="180" t="s">
        <v>543</v>
      </c>
      <c r="E63" s="181">
        <v>700000</v>
      </c>
      <c r="F63" s="1073">
        <v>350000</v>
      </c>
      <c r="G63" s="1074"/>
      <c r="H63" s="181" t="s">
        <v>211</v>
      </c>
      <c r="I63" s="182" t="s">
        <v>236</v>
      </c>
      <c r="J63" s="196"/>
      <c r="S63" s="156"/>
    </row>
    <row r="64" spans="1:19" ht="29.5" customHeight="1" thickBot="1" x14ac:dyDescent="0.25">
      <c r="A64" s="106"/>
      <c r="B64" s="184" t="s">
        <v>206</v>
      </c>
      <c r="C64" s="242" t="s">
        <v>276</v>
      </c>
      <c r="D64" s="186" t="s">
        <v>208</v>
      </c>
      <c r="E64" s="262">
        <v>400000</v>
      </c>
      <c r="F64" s="1005">
        <v>150000</v>
      </c>
      <c r="G64" s="1005"/>
      <c r="H64" s="262" t="s">
        <v>212</v>
      </c>
      <c r="I64" s="288" t="s">
        <v>244</v>
      </c>
      <c r="J64" s="196"/>
      <c r="S64" s="156"/>
    </row>
    <row r="65" spans="1:19" ht="19.5" customHeight="1" thickBot="1" x14ac:dyDescent="0.25">
      <c r="A65" s="106"/>
      <c r="B65" s="190"/>
      <c r="C65" s="191"/>
      <c r="D65" s="192"/>
      <c r="E65" s="193"/>
      <c r="F65" s="193"/>
      <c r="G65" s="193"/>
      <c r="H65" s="139" t="s">
        <v>31</v>
      </c>
      <c r="I65" s="196"/>
      <c r="J65" s="196"/>
      <c r="Q65" s="156"/>
      <c r="R65" s="156"/>
      <c r="S65" s="156"/>
    </row>
    <row r="66" spans="1:19" ht="25.15" customHeight="1" x14ac:dyDescent="0.2">
      <c r="A66" s="106"/>
      <c r="B66" s="1050" t="s">
        <v>8</v>
      </c>
      <c r="C66" s="1051"/>
      <c r="D66" s="1052"/>
      <c r="E66" s="195"/>
      <c r="F66" s="195"/>
      <c r="G66" s="106"/>
      <c r="H66" s="106"/>
      <c r="I66" s="196"/>
      <c r="J66" s="196"/>
      <c r="O66" s="156"/>
      <c r="P66" s="156"/>
      <c r="Q66" s="156"/>
      <c r="R66" s="156"/>
      <c r="S66" s="156"/>
    </row>
    <row r="67" spans="1:19" ht="13.5" customHeight="1" x14ac:dyDescent="0.2">
      <c r="A67" s="106"/>
      <c r="B67" s="232" t="s">
        <v>60</v>
      </c>
      <c r="C67" s="233" t="s">
        <v>61</v>
      </c>
      <c r="D67" s="234" t="s">
        <v>58</v>
      </c>
      <c r="E67" s="200"/>
      <c r="F67" s="200"/>
      <c r="G67" s="106"/>
      <c r="H67" s="106"/>
      <c r="I67" s="196"/>
      <c r="J67" s="196"/>
      <c r="M67" s="156"/>
      <c r="N67" s="156"/>
      <c r="O67" s="156"/>
      <c r="P67" s="156"/>
      <c r="Q67" s="156"/>
      <c r="R67" s="156"/>
      <c r="S67" s="156"/>
    </row>
    <row r="68" spans="1:19" ht="18" customHeight="1" thickBot="1" x14ac:dyDescent="0.25">
      <c r="A68" s="106"/>
      <c r="B68" s="201" t="s">
        <v>213</v>
      </c>
      <c r="C68" s="202">
        <v>125000</v>
      </c>
      <c r="D68" s="164" t="s">
        <v>387</v>
      </c>
      <c r="E68" s="137"/>
      <c r="F68" s="135"/>
      <c r="G68" s="106"/>
      <c r="H68" s="106"/>
      <c r="I68" s="196"/>
      <c r="J68" s="196"/>
      <c r="M68" s="156"/>
      <c r="N68" s="156"/>
      <c r="O68" s="156"/>
      <c r="P68" s="156"/>
      <c r="Q68" s="156"/>
      <c r="R68" s="156"/>
      <c r="S68" s="156"/>
    </row>
    <row r="69" spans="1:19" ht="9" x14ac:dyDescent="0.2">
      <c r="A69" s="106"/>
      <c r="B69" s="193"/>
      <c r="C69" s="193"/>
      <c r="D69" s="135"/>
      <c r="E69" s="135"/>
      <c r="F69" s="135"/>
      <c r="G69" s="106"/>
      <c r="H69" s="106"/>
      <c r="I69" s="196"/>
      <c r="J69" s="196"/>
      <c r="M69" s="156"/>
      <c r="N69" s="156"/>
      <c r="O69" s="156"/>
      <c r="P69" s="156"/>
      <c r="Q69" s="156"/>
      <c r="R69" s="156"/>
      <c r="S69" s="156"/>
    </row>
    <row r="70" spans="1:19" ht="10.9" customHeight="1" thickBot="1" x14ac:dyDescent="0.25">
      <c r="A70" s="106"/>
      <c r="B70" s="190"/>
      <c r="C70" s="193"/>
      <c r="D70" s="135"/>
      <c r="E70" s="135"/>
      <c r="F70" s="135"/>
      <c r="G70" s="106"/>
      <c r="H70" s="106"/>
      <c r="I70" s="196"/>
      <c r="J70" s="196"/>
      <c r="M70" s="156"/>
      <c r="N70" s="156"/>
      <c r="O70" s="156"/>
      <c r="P70" s="156"/>
      <c r="Q70" s="156"/>
      <c r="R70" s="156"/>
      <c r="S70" s="156"/>
    </row>
    <row r="71" spans="1:19" ht="18.649999999999999" customHeight="1" thickBot="1" x14ac:dyDescent="0.25">
      <c r="A71" s="106"/>
      <c r="B71" s="1050" t="s">
        <v>9</v>
      </c>
      <c r="C71" s="1051"/>
      <c r="D71" s="1051"/>
      <c r="E71" s="1052"/>
      <c r="F71" s="135"/>
      <c r="G71" s="106"/>
      <c r="H71" s="106"/>
      <c r="I71" s="106"/>
      <c r="J71" s="196"/>
      <c r="K71" s="156"/>
      <c r="L71" s="156"/>
      <c r="M71" s="156"/>
      <c r="N71" s="156"/>
      <c r="O71" s="156"/>
      <c r="P71" s="156"/>
      <c r="Q71" s="156"/>
      <c r="R71" s="156"/>
      <c r="S71" s="156"/>
    </row>
    <row r="72" spans="1:19" ht="10.9" customHeight="1" x14ac:dyDescent="0.2">
      <c r="A72" s="106"/>
      <c r="B72" s="249" t="s">
        <v>69</v>
      </c>
      <c r="C72" s="250">
        <v>0.6</v>
      </c>
      <c r="D72" s="250" t="s">
        <v>70</v>
      </c>
      <c r="E72" s="251">
        <v>0.8</v>
      </c>
      <c r="F72" s="135"/>
      <c r="G72" s="106"/>
      <c r="H72" s="106"/>
      <c r="I72" s="106"/>
      <c r="J72" s="196"/>
      <c r="K72" s="156"/>
      <c r="L72" s="156"/>
      <c r="M72" s="156"/>
      <c r="N72" s="156"/>
      <c r="O72" s="156"/>
      <c r="P72" s="156"/>
      <c r="Q72" s="156"/>
      <c r="R72" s="156"/>
      <c r="S72" s="156"/>
    </row>
    <row r="73" spans="1:19" ht="10.9" customHeight="1" x14ac:dyDescent="0.2">
      <c r="A73" s="106"/>
      <c r="B73" s="207" t="s">
        <v>71</v>
      </c>
      <c r="C73" s="208">
        <v>1.2</v>
      </c>
      <c r="D73" s="208" t="s">
        <v>72</v>
      </c>
      <c r="E73" s="209">
        <v>0.9</v>
      </c>
      <c r="F73" s="210"/>
      <c r="G73" s="106"/>
      <c r="H73" s="106"/>
      <c r="I73" s="106"/>
      <c r="J73" s="196"/>
      <c r="K73" s="156"/>
      <c r="L73" s="156"/>
      <c r="M73" s="156"/>
      <c r="N73" s="156"/>
      <c r="O73" s="156"/>
      <c r="P73" s="156"/>
      <c r="Q73" s="156"/>
      <c r="R73" s="156"/>
      <c r="S73" s="156"/>
    </row>
    <row r="74" spans="1:19" ht="10.9" customHeight="1" x14ac:dyDescent="0.2">
      <c r="A74" s="106"/>
      <c r="B74" s="207" t="s">
        <v>73</v>
      </c>
      <c r="C74" s="208">
        <v>1.3</v>
      </c>
      <c r="D74" s="208" t="s">
        <v>74</v>
      </c>
      <c r="E74" s="209">
        <v>1.3</v>
      </c>
      <c r="F74" s="210"/>
      <c r="G74" s="106"/>
      <c r="H74" s="106"/>
      <c r="I74" s="106"/>
      <c r="J74" s="196"/>
      <c r="K74" s="156"/>
      <c r="L74" s="156"/>
      <c r="M74" s="156"/>
      <c r="N74" s="156"/>
      <c r="O74" s="156"/>
      <c r="P74" s="156"/>
      <c r="Q74" s="156"/>
      <c r="R74" s="156"/>
      <c r="S74" s="156"/>
    </row>
    <row r="75" spans="1:19" ht="10.9" customHeight="1" x14ac:dyDescent="0.2">
      <c r="A75" s="106"/>
      <c r="B75" s="207" t="s">
        <v>75</v>
      </c>
      <c r="C75" s="208">
        <v>1.2</v>
      </c>
      <c r="D75" s="208" t="s">
        <v>76</v>
      </c>
      <c r="E75" s="209">
        <v>1.3</v>
      </c>
      <c r="F75" s="210"/>
      <c r="G75" s="106"/>
      <c r="H75" s="106"/>
      <c r="I75" s="106"/>
      <c r="J75" s="196"/>
      <c r="M75" s="156"/>
      <c r="N75" s="156"/>
      <c r="O75" s="156"/>
      <c r="P75" s="156"/>
      <c r="Q75" s="156"/>
      <c r="R75" s="156"/>
      <c r="S75" s="156"/>
    </row>
    <row r="76" spans="1:19" ht="10.9" customHeight="1" x14ac:dyDescent="0.2">
      <c r="A76" s="106"/>
      <c r="B76" s="207" t="s">
        <v>77</v>
      </c>
      <c r="C76" s="208">
        <v>1</v>
      </c>
      <c r="D76" s="208" t="s">
        <v>78</v>
      </c>
      <c r="E76" s="209">
        <v>1.4</v>
      </c>
      <c r="F76" s="210"/>
      <c r="G76" s="106"/>
      <c r="H76" s="106"/>
      <c r="I76" s="106"/>
      <c r="K76" s="156"/>
      <c r="L76" s="156"/>
      <c r="M76" s="156"/>
      <c r="N76" s="156"/>
      <c r="O76" s="156"/>
      <c r="P76" s="156"/>
      <c r="Q76" s="156"/>
      <c r="R76" s="156"/>
      <c r="S76" s="156"/>
    </row>
    <row r="77" spans="1:19" ht="10.9" customHeight="1" thickBot="1" x14ac:dyDescent="0.25">
      <c r="A77" s="106"/>
      <c r="B77" s="211" t="s">
        <v>79</v>
      </c>
      <c r="C77" s="212">
        <v>0.8</v>
      </c>
      <c r="D77" s="212" t="s">
        <v>80</v>
      </c>
      <c r="E77" s="213">
        <v>1.4</v>
      </c>
      <c r="F77" s="210"/>
      <c r="G77" s="106"/>
      <c r="H77" s="214"/>
      <c r="I77" s="106"/>
      <c r="K77" s="156"/>
      <c r="L77" s="156"/>
      <c r="M77" s="156"/>
      <c r="N77" s="156"/>
      <c r="O77" s="156"/>
      <c r="P77" s="156"/>
      <c r="Q77" s="156"/>
      <c r="R77" s="156"/>
      <c r="S77" s="156"/>
    </row>
    <row r="78" spans="1:19" ht="18.649999999999999" customHeight="1" thickBot="1" x14ac:dyDescent="0.25">
      <c r="A78" s="106"/>
      <c r="B78" s="210"/>
      <c r="C78" s="210"/>
      <c r="D78" s="210"/>
      <c r="E78" s="210"/>
      <c r="F78" s="210"/>
      <c r="G78" s="106"/>
      <c r="H78" s="214"/>
      <c r="I78" s="196"/>
      <c r="J78" s="196"/>
      <c r="P78" s="156"/>
      <c r="Q78" s="156"/>
      <c r="R78" s="156"/>
      <c r="S78" s="156"/>
    </row>
    <row r="79" spans="1:19" s="66" customFormat="1" ht="28.5" customHeight="1" thickBot="1" x14ac:dyDescent="0.3">
      <c r="B79" s="825" t="s">
        <v>81</v>
      </c>
      <c r="C79" s="827"/>
      <c r="D79" s="71"/>
      <c r="E79" s="71"/>
      <c r="F79" s="71"/>
      <c r="G79" s="71"/>
      <c r="H79" s="93"/>
      <c r="I79" s="196"/>
      <c r="J79" s="196"/>
      <c r="K79" s="480"/>
    </row>
    <row r="80" spans="1:19" s="66" customFormat="1" ht="10.5" x14ac:dyDescent="0.25">
      <c r="B80" s="360" t="s">
        <v>82</v>
      </c>
      <c r="C80" s="94">
        <v>0.15</v>
      </c>
      <c r="D80" s="71"/>
      <c r="E80" s="71"/>
      <c r="F80" s="71"/>
      <c r="G80" s="71"/>
      <c r="H80" s="71"/>
      <c r="I80" s="196"/>
      <c r="J80" s="196"/>
      <c r="K80" s="480"/>
    </row>
    <row r="81" spans="1:14" s="66" customFormat="1" ht="42" x14ac:dyDescent="0.25">
      <c r="B81" s="360" t="s">
        <v>320</v>
      </c>
      <c r="C81" s="94">
        <v>0.15</v>
      </c>
      <c r="D81" s="71"/>
      <c r="E81" s="71"/>
      <c r="F81" s="71"/>
      <c r="G81" s="71"/>
      <c r="H81" s="71"/>
      <c r="I81" s="196"/>
      <c r="J81" s="196"/>
      <c r="K81" s="480"/>
    </row>
    <row r="82" spans="1:14" s="66" customFormat="1" ht="31.5" x14ac:dyDescent="0.25">
      <c r="B82" s="96" t="s">
        <v>255</v>
      </c>
      <c r="C82" s="95">
        <v>0.35</v>
      </c>
      <c r="D82" s="71"/>
      <c r="E82" s="71"/>
      <c r="F82" s="71"/>
      <c r="G82" s="71"/>
      <c r="H82" s="71"/>
      <c r="I82" s="196"/>
      <c r="J82" s="196"/>
      <c r="K82" s="480"/>
    </row>
    <row r="83" spans="1:14" s="66" customFormat="1" ht="10.5" x14ac:dyDescent="0.25">
      <c r="B83" s="359" t="s">
        <v>321</v>
      </c>
      <c r="C83" s="95">
        <v>0.15</v>
      </c>
      <c r="D83" s="71"/>
      <c r="E83" s="71"/>
      <c r="F83" s="71"/>
      <c r="G83" s="71"/>
      <c r="H83" s="71"/>
      <c r="I83" s="196"/>
      <c r="J83" s="196"/>
      <c r="K83" s="480"/>
    </row>
    <row r="84" spans="1:14" s="66" customFormat="1" ht="31.5" x14ac:dyDescent="0.25">
      <c r="B84" s="359" t="s">
        <v>83</v>
      </c>
      <c r="C84" s="95">
        <v>0.55000000000000004</v>
      </c>
      <c r="D84" s="71"/>
      <c r="E84" s="71"/>
      <c r="F84" s="71"/>
      <c r="G84" s="71"/>
      <c r="H84" s="71"/>
      <c r="I84" s="196"/>
      <c r="J84" s="196"/>
      <c r="K84" s="480"/>
    </row>
    <row r="85" spans="1:14" s="66" customFormat="1" ht="10.5" x14ac:dyDescent="0.25">
      <c r="B85" s="359" t="s">
        <v>230</v>
      </c>
      <c r="C85" s="95">
        <v>0.15</v>
      </c>
      <c r="D85" s="71"/>
      <c r="E85" s="71"/>
      <c r="F85" s="71"/>
      <c r="G85" s="71"/>
      <c r="H85" s="71"/>
      <c r="I85" s="196"/>
      <c r="J85" s="196"/>
      <c r="K85" s="480"/>
    </row>
    <row r="86" spans="1:14" s="66" customFormat="1" ht="10.5" x14ac:dyDescent="0.25">
      <c r="B86" s="359" t="s">
        <v>84</v>
      </c>
      <c r="C86" s="95">
        <v>0.15</v>
      </c>
      <c r="D86" s="71"/>
      <c r="E86" s="71"/>
      <c r="F86" s="71"/>
      <c r="G86" s="71"/>
      <c r="H86" s="71"/>
      <c r="I86" s="196"/>
      <c r="J86" s="196"/>
      <c r="K86" s="480"/>
    </row>
    <row r="87" spans="1:14" s="66" customFormat="1" ht="10.5" x14ac:dyDescent="0.25">
      <c r="B87" s="359" t="s">
        <v>322</v>
      </c>
      <c r="C87" s="95">
        <v>0.2</v>
      </c>
      <c r="D87" s="71"/>
      <c r="E87" s="71"/>
      <c r="F87" s="71"/>
      <c r="G87" s="71"/>
      <c r="H87" s="71"/>
      <c r="I87" s="196"/>
      <c r="J87" s="196"/>
      <c r="K87" s="480"/>
    </row>
    <row r="88" spans="1:14" s="10" customFormat="1" ht="10.5" x14ac:dyDescent="0.25">
      <c r="B88" s="359" t="s">
        <v>85</v>
      </c>
      <c r="C88" s="95">
        <v>0.15</v>
      </c>
      <c r="D88" s="71"/>
      <c r="E88" s="71"/>
      <c r="F88" s="71"/>
      <c r="G88" s="71"/>
      <c r="H88" s="71"/>
      <c r="I88" s="196"/>
      <c r="J88" s="196"/>
      <c r="K88" s="480"/>
    </row>
    <row r="89" spans="1:14" s="10" customFormat="1" ht="10.5" x14ac:dyDescent="0.25">
      <c r="B89" s="359" t="s">
        <v>86</v>
      </c>
      <c r="C89" s="95">
        <v>0.15</v>
      </c>
      <c r="D89" s="71"/>
      <c r="E89" s="71"/>
      <c r="F89" s="71"/>
      <c r="G89" s="71"/>
      <c r="H89" s="71"/>
      <c r="I89" s="196"/>
      <c r="J89" s="196"/>
      <c r="K89" s="480"/>
    </row>
    <row r="90" spans="1:14" s="10" customFormat="1" ht="31.5" x14ac:dyDescent="0.25">
      <c r="B90" s="359" t="s">
        <v>87</v>
      </c>
      <c r="C90" s="95">
        <v>0.25</v>
      </c>
      <c r="D90" s="71"/>
      <c r="E90" s="71"/>
      <c r="F90" s="71"/>
      <c r="G90" s="71"/>
      <c r="H90" s="71"/>
      <c r="I90" s="196"/>
      <c r="J90" s="196"/>
      <c r="K90" s="480"/>
    </row>
    <row r="91" spans="1:14" s="10" customFormat="1" ht="52.5" x14ac:dyDescent="0.25">
      <c r="B91" s="96" t="s">
        <v>88</v>
      </c>
      <c r="C91" s="97">
        <v>1</v>
      </c>
      <c r="D91" s="71"/>
      <c r="E91" s="71"/>
      <c r="F91" s="71"/>
      <c r="G91" s="71"/>
      <c r="H91" s="71"/>
      <c r="I91" s="196"/>
      <c r="J91" s="196"/>
      <c r="K91" s="480"/>
    </row>
    <row r="92" spans="1:14" s="10" customFormat="1" ht="10.5" x14ac:dyDescent="0.25">
      <c r="B92" s="96" t="s">
        <v>89</v>
      </c>
      <c r="C92" s="97">
        <v>0.5</v>
      </c>
      <c r="D92" s="71"/>
      <c r="E92" s="71"/>
      <c r="F92" s="71"/>
      <c r="G92" s="71"/>
      <c r="H92" s="89"/>
      <c r="I92" s="196"/>
      <c r="J92" s="196"/>
      <c r="K92" s="480"/>
    </row>
    <row r="93" spans="1:14" s="10" customFormat="1" ht="10.5" x14ac:dyDescent="0.25">
      <c r="B93" s="96" t="s">
        <v>90</v>
      </c>
      <c r="C93" s="97">
        <v>0.5</v>
      </c>
      <c r="D93" s="71"/>
      <c r="E93" s="71"/>
      <c r="F93" s="71"/>
      <c r="G93" s="71"/>
      <c r="H93" s="99"/>
      <c r="I93" s="196"/>
      <c r="J93" s="196"/>
      <c r="K93" s="480"/>
    </row>
    <row r="94" spans="1:14" s="10" customFormat="1" ht="12.5" x14ac:dyDescent="0.25">
      <c r="B94" s="96" t="s">
        <v>324</v>
      </c>
      <c r="C94" s="98">
        <v>0.15</v>
      </c>
      <c r="D94" s="403" t="s">
        <v>31</v>
      </c>
      <c r="E94" s="88"/>
      <c r="F94" s="88"/>
      <c r="G94" s="88"/>
      <c r="H94" s="99"/>
      <c r="I94" s="196"/>
      <c r="J94" s="196"/>
      <c r="K94" s="480"/>
    </row>
    <row r="95" spans="1:14" s="10" customFormat="1" ht="11" thickBot="1" x14ac:dyDescent="0.3">
      <c r="B95" s="100" t="s">
        <v>91</v>
      </c>
      <c r="C95" s="101">
        <v>0.15</v>
      </c>
      <c r="I95" s="196"/>
      <c r="J95" s="196"/>
      <c r="K95" s="480"/>
    </row>
    <row r="96" spans="1:14" s="66" customFormat="1" ht="10.9" customHeight="1" x14ac:dyDescent="0.25">
      <c r="A96" s="106"/>
      <c r="B96" s="215"/>
      <c r="C96" s="216"/>
      <c r="D96" s="88"/>
      <c r="E96" s="88"/>
      <c r="F96" s="88"/>
      <c r="G96" s="88"/>
      <c r="H96" s="99"/>
      <c r="I96" s="1"/>
      <c r="J96" s="1"/>
      <c r="K96" s="54"/>
      <c r="L96" s="99"/>
      <c r="M96" s="99"/>
      <c r="N96" s="99"/>
    </row>
    <row r="97" spans="1:19" s="66" customFormat="1" ht="10.9" customHeight="1" x14ac:dyDescent="0.25">
      <c r="A97" s="106"/>
      <c r="B97" s="103"/>
      <c r="C97" s="104"/>
      <c r="D97" s="99"/>
      <c r="E97" s="99"/>
      <c r="F97" s="99"/>
      <c r="G97" s="99"/>
      <c r="H97" s="105"/>
      <c r="I97" s="1"/>
      <c r="J97" s="1"/>
      <c r="K97" s="54"/>
      <c r="L97" s="99"/>
      <c r="M97" s="99"/>
      <c r="N97" s="99"/>
    </row>
    <row r="98" spans="1:19" s="66" customFormat="1" ht="10.9" customHeight="1" x14ac:dyDescent="0.25">
      <c r="A98" s="106"/>
      <c r="B98" s="263" t="s">
        <v>326</v>
      </c>
      <c r="C98" s="263"/>
      <c r="D98" s="263"/>
      <c r="E98" s="264"/>
      <c r="F98" s="264"/>
      <c r="G98" s="264"/>
      <c r="H98" s="105"/>
      <c r="I98" s="1"/>
      <c r="J98" s="1"/>
      <c r="K98" s="54"/>
      <c r="L98" s="99"/>
      <c r="M98" s="99"/>
      <c r="N98" s="99"/>
    </row>
    <row r="99" spans="1:19" s="66" customFormat="1" ht="10.9" customHeight="1" x14ac:dyDescent="0.25">
      <c r="A99" s="106"/>
      <c r="B99" s="263" t="s">
        <v>96</v>
      </c>
      <c r="C99" s="263"/>
      <c r="D99" s="263"/>
      <c r="E99" s="263"/>
      <c r="F99" s="263"/>
      <c r="G99" s="263"/>
      <c r="H99" s="105"/>
      <c r="I99" s="1"/>
      <c r="J99" s="1"/>
      <c r="K99" s="54"/>
      <c r="L99" s="99"/>
      <c r="M99" s="99"/>
      <c r="N99" s="99"/>
    </row>
    <row r="100" spans="1:19" s="66" customFormat="1" ht="10.9" customHeight="1" x14ac:dyDescent="0.25">
      <c r="A100" s="106"/>
      <c r="B100" s="263" t="s">
        <v>622</v>
      </c>
      <c r="C100" s="263"/>
      <c r="D100" s="263"/>
      <c r="E100" s="263"/>
      <c r="F100" s="263"/>
      <c r="G100" s="263"/>
      <c r="H100" s="105"/>
      <c r="I100" s="1"/>
      <c r="J100" s="1"/>
      <c r="K100" s="54"/>
      <c r="L100" s="99"/>
      <c r="M100" s="99"/>
      <c r="N100" s="99"/>
    </row>
    <row r="101" spans="1:19" s="66" customFormat="1" ht="10.9" customHeight="1" x14ac:dyDescent="0.25">
      <c r="A101" s="106"/>
      <c r="B101" s="263" t="s">
        <v>97</v>
      </c>
      <c r="C101" s="263"/>
      <c r="D101" s="265"/>
      <c r="E101" s="265"/>
      <c r="F101" s="265"/>
      <c r="G101" s="265"/>
      <c r="H101" s="71"/>
      <c r="I101" s="53"/>
      <c r="J101" s="53"/>
      <c r="K101" s="54"/>
      <c r="L101" s="99"/>
      <c r="M101" s="99"/>
      <c r="N101" s="99"/>
      <c r="O101" s="99"/>
      <c r="P101" s="99"/>
      <c r="Q101" s="99"/>
      <c r="R101" s="99"/>
    </row>
    <row r="102" spans="1:19" s="66" customFormat="1" ht="10.9" customHeight="1" x14ac:dyDescent="0.25">
      <c r="A102" s="106"/>
      <c r="B102" s="263" t="s">
        <v>98</v>
      </c>
      <c r="C102" s="263"/>
      <c r="D102" s="265"/>
      <c r="E102" s="265"/>
      <c r="F102" s="265"/>
      <c r="G102" s="265"/>
      <c r="H102" s="71"/>
      <c r="I102" s="53"/>
      <c r="J102" s="53"/>
      <c r="K102" s="54"/>
      <c r="L102" s="99"/>
      <c r="M102" s="99"/>
      <c r="N102" s="99"/>
      <c r="O102" s="99"/>
      <c r="P102" s="99"/>
      <c r="Q102" s="99"/>
      <c r="R102" s="99"/>
    </row>
    <row r="103" spans="1:19" s="10" customFormat="1" ht="21" customHeight="1" x14ac:dyDescent="0.25">
      <c r="A103" s="106"/>
      <c r="B103" s="263" t="s">
        <v>99</v>
      </c>
      <c r="C103" s="263"/>
      <c r="D103" s="266"/>
      <c r="E103" s="266"/>
      <c r="F103" s="266"/>
      <c r="G103" s="266"/>
      <c r="I103" s="11"/>
      <c r="J103" s="11"/>
      <c r="K103" s="12"/>
    </row>
    <row r="104" spans="1:19" ht="10.9" customHeight="1" x14ac:dyDescent="0.25">
      <c r="A104" s="106"/>
      <c r="B104" s="10"/>
      <c r="C104" s="10"/>
      <c r="D104" s="210"/>
      <c r="E104" s="210"/>
      <c r="F104" s="210"/>
      <c r="G104" s="106"/>
      <c r="H104" s="214"/>
      <c r="I104" s="196"/>
      <c r="J104" s="196"/>
      <c r="P104" s="156"/>
      <c r="Q104" s="156"/>
      <c r="R104" s="156"/>
      <c r="S104" s="156"/>
    </row>
    <row r="105" spans="1:19" ht="10.9" customHeight="1" x14ac:dyDescent="0.2">
      <c r="A105" s="106"/>
      <c r="B105" s="210"/>
      <c r="C105" s="210"/>
      <c r="D105" s="243"/>
      <c r="E105" s="243"/>
      <c r="F105" s="243"/>
      <c r="G105" s="243"/>
      <c r="H105" s="243"/>
      <c r="I105" s="196"/>
      <c r="J105" s="196"/>
      <c r="P105" s="156"/>
      <c r="Q105" s="156"/>
      <c r="R105" s="156"/>
      <c r="S105" s="156"/>
    </row>
    <row r="106" spans="1:19" ht="10.9" customHeight="1" x14ac:dyDescent="0.2">
      <c r="A106" s="106"/>
      <c r="B106" s="243"/>
      <c r="C106" s="244"/>
      <c r="D106" s="106"/>
      <c r="E106" s="106"/>
      <c r="F106" s="106"/>
      <c r="G106" s="106"/>
      <c r="H106" s="106"/>
      <c r="I106" s="106"/>
      <c r="J106" s="106"/>
    </row>
    <row r="107" spans="1:19" ht="10.9" customHeight="1" x14ac:dyDescent="0.2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</row>
    <row r="108" spans="1:19" ht="10.9" customHeight="1" x14ac:dyDescent="0.2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</row>
    <row r="109" spans="1:19" ht="10.9" customHeight="1" x14ac:dyDescent="0.2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</row>
    <row r="110" spans="1:19" ht="10.9" customHeight="1" x14ac:dyDescent="0.2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</row>
    <row r="111" spans="1:19" ht="10.9" customHeight="1" x14ac:dyDescent="0.2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</row>
    <row r="112" spans="1:19" ht="10.9" customHeight="1" x14ac:dyDescent="0.2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</row>
    <row r="113" spans="1:10" ht="10.9" customHeight="1" x14ac:dyDescent="0.2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</row>
    <row r="114" spans="1:10" ht="10.9" customHeight="1" x14ac:dyDescent="0.2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</row>
    <row r="115" spans="1:10" ht="10.9" customHeight="1" x14ac:dyDescent="0.2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</row>
    <row r="116" spans="1:10" ht="10.9" customHeight="1" x14ac:dyDescent="0.2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</row>
    <row r="117" spans="1:10" ht="10.9" customHeight="1" x14ac:dyDescent="0.2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</row>
    <row r="118" spans="1:10" ht="10.9" customHeight="1" x14ac:dyDescent="0.2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</row>
    <row r="119" spans="1:10" ht="10.9" customHeight="1" x14ac:dyDescent="0.2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0" ht="10.9" customHeight="1" x14ac:dyDescent="0.2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</row>
    <row r="121" spans="1:10" ht="10.9" customHeight="1" x14ac:dyDescent="0.2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</row>
    <row r="122" spans="1:10" ht="10.9" customHeight="1" x14ac:dyDescent="0.2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</row>
    <row r="123" spans="1:10" ht="10.9" customHeight="1" x14ac:dyDescent="0.2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</row>
    <row r="124" spans="1:10" ht="10.9" customHeight="1" x14ac:dyDescent="0.2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</row>
    <row r="125" spans="1:10" ht="10.9" customHeight="1" x14ac:dyDescent="0.2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</row>
    <row r="126" spans="1:10" ht="10.9" customHeight="1" x14ac:dyDescent="0.2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</row>
    <row r="127" spans="1:10" ht="10.9" customHeight="1" x14ac:dyDescent="0.2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</row>
    <row r="128" spans="1:10" ht="10.9" customHeight="1" x14ac:dyDescent="0.2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</row>
    <row r="129" spans="1:10" ht="10.9" customHeight="1" x14ac:dyDescent="0.2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</row>
    <row r="130" spans="1:10" ht="10.9" customHeight="1" x14ac:dyDescent="0.2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</row>
    <row r="131" spans="1:10" ht="10.9" customHeight="1" x14ac:dyDescent="0.2">
      <c r="A131" s="106"/>
      <c r="B131" s="106"/>
      <c r="C131" s="106"/>
      <c r="D131" s="106"/>
      <c r="E131" s="106"/>
      <c r="F131" s="106"/>
      <c r="G131" s="106"/>
      <c r="H131" s="106"/>
    </row>
    <row r="132" spans="1:10" ht="10.9" customHeight="1" x14ac:dyDescent="0.2">
      <c r="A132" s="106"/>
      <c r="B132" s="106"/>
      <c r="C132" s="106"/>
      <c r="D132" s="106"/>
      <c r="E132" s="106"/>
      <c r="F132" s="106"/>
      <c r="G132" s="106"/>
      <c r="H132" s="106"/>
    </row>
    <row r="133" spans="1:10" ht="10.9" customHeight="1" x14ac:dyDescent="0.2">
      <c r="A133" s="106"/>
      <c r="B133" s="106"/>
      <c r="C133" s="106"/>
      <c r="D133" s="106"/>
      <c r="E133" s="106"/>
      <c r="F133" s="106"/>
      <c r="G133" s="106"/>
      <c r="H133" s="106"/>
    </row>
    <row r="134" spans="1:10" ht="10.9" customHeight="1" x14ac:dyDescent="0.2">
      <c r="A134" s="106"/>
      <c r="B134" s="106"/>
      <c r="C134" s="106"/>
      <c r="D134" s="106"/>
      <c r="E134" s="106"/>
      <c r="F134" s="106"/>
      <c r="G134" s="106"/>
      <c r="H134" s="106"/>
    </row>
    <row r="135" spans="1:10" ht="10.9" customHeight="1" x14ac:dyDescent="0.2">
      <c r="B135" s="106"/>
      <c r="C135" s="106"/>
      <c r="D135" s="106"/>
      <c r="E135" s="106"/>
      <c r="F135" s="106"/>
      <c r="G135" s="106"/>
      <c r="H135" s="106"/>
    </row>
    <row r="136" spans="1:10" ht="10.9" customHeight="1" x14ac:dyDescent="0.2">
      <c r="B136" s="106"/>
      <c r="C136" s="106"/>
      <c r="D136" s="106"/>
      <c r="E136" s="106"/>
      <c r="F136" s="106"/>
      <c r="G136" s="106"/>
      <c r="H136" s="106"/>
    </row>
    <row r="137" spans="1:10" ht="10.9" customHeight="1" x14ac:dyDescent="0.2">
      <c r="B137" s="106"/>
      <c r="C137" s="106"/>
      <c r="D137" s="106"/>
      <c r="E137" s="106"/>
      <c r="F137" s="106"/>
      <c r="G137" s="106"/>
      <c r="H137" s="106"/>
    </row>
    <row r="138" spans="1:10" ht="10.9" customHeight="1" x14ac:dyDescent="0.2">
      <c r="B138" s="106"/>
      <c r="C138" s="106"/>
      <c r="D138" s="106"/>
      <c r="E138" s="106"/>
      <c r="F138" s="106"/>
      <c r="G138" s="106"/>
      <c r="H138" s="106"/>
    </row>
    <row r="139" spans="1:10" ht="10.9" customHeight="1" x14ac:dyDescent="0.2">
      <c r="B139" s="106"/>
      <c r="C139" s="106"/>
      <c r="D139" s="106"/>
      <c r="E139" s="106"/>
      <c r="F139" s="106"/>
      <c r="G139" s="106"/>
      <c r="H139" s="106"/>
    </row>
    <row r="140" spans="1:10" ht="10.9" customHeight="1" x14ac:dyDescent="0.2">
      <c r="B140" s="106"/>
      <c r="C140" s="106"/>
      <c r="D140" s="106"/>
      <c r="E140" s="106"/>
      <c r="F140" s="106"/>
      <c r="G140" s="106"/>
      <c r="H140" s="106"/>
    </row>
    <row r="141" spans="1:10" ht="10.9" customHeight="1" x14ac:dyDescent="0.2">
      <c r="B141" s="106"/>
      <c r="C141" s="106"/>
      <c r="D141" s="106"/>
      <c r="E141" s="106"/>
      <c r="F141" s="106"/>
      <c r="G141" s="106"/>
      <c r="H141" s="106"/>
    </row>
    <row r="142" spans="1:10" ht="10.9" customHeight="1" x14ac:dyDescent="0.2">
      <c r="B142" s="106"/>
      <c r="C142" s="106"/>
      <c r="D142" s="106"/>
      <c r="E142" s="106"/>
      <c r="F142" s="106"/>
      <c r="G142" s="106"/>
      <c r="H142" s="106"/>
    </row>
    <row r="143" spans="1:10" ht="10.9" customHeight="1" x14ac:dyDescent="0.2">
      <c r="B143" s="106"/>
      <c r="C143" s="106"/>
      <c r="D143" s="106"/>
      <c r="E143" s="106"/>
      <c r="F143" s="106"/>
      <c r="G143" s="106"/>
      <c r="H143" s="106"/>
    </row>
    <row r="144" spans="1:10" ht="10.9" customHeight="1" x14ac:dyDescent="0.2">
      <c r="B144" s="106"/>
      <c r="C144" s="106"/>
      <c r="D144" s="106"/>
      <c r="E144" s="106"/>
      <c r="F144" s="106"/>
      <c r="G144" s="106"/>
      <c r="H144" s="106"/>
    </row>
    <row r="145" spans="2:3" ht="10.9" customHeight="1" x14ac:dyDescent="0.2">
      <c r="B145" s="106"/>
      <c r="C145" s="106"/>
    </row>
  </sheetData>
  <mergeCells count="47">
    <mergeCell ref="B56:B57"/>
    <mergeCell ref="C56:C57"/>
    <mergeCell ref="D56:D57"/>
    <mergeCell ref="E56:E57"/>
    <mergeCell ref="F32:G32"/>
    <mergeCell ref="F33:G33"/>
    <mergeCell ref="F39:G39"/>
    <mergeCell ref="B46:E46"/>
    <mergeCell ref="B47:B48"/>
    <mergeCell ref="C47:C48"/>
    <mergeCell ref="D47:D48"/>
    <mergeCell ref="E47:E48"/>
    <mergeCell ref="B31:J31"/>
    <mergeCell ref="B5:E5"/>
    <mergeCell ref="B6:B7"/>
    <mergeCell ref="C6:C7"/>
    <mergeCell ref="D6:D7"/>
    <mergeCell ref="E6:E7"/>
    <mergeCell ref="B20:E20"/>
    <mergeCell ref="B21:B22"/>
    <mergeCell ref="C21:C22"/>
    <mergeCell ref="D21:D22"/>
    <mergeCell ref="E21:E22"/>
    <mergeCell ref="C29:E29"/>
    <mergeCell ref="K33:K35"/>
    <mergeCell ref="F34:G34"/>
    <mergeCell ref="F35:G35"/>
    <mergeCell ref="F36:G36"/>
    <mergeCell ref="K36:K38"/>
    <mergeCell ref="F37:G37"/>
    <mergeCell ref="F38:G38"/>
    <mergeCell ref="B79:C79"/>
    <mergeCell ref="K39:K41"/>
    <mergeCell ref="F40:G40"/>
    <mergeCell ref="F41:G41"/>
    <mergeCell ref="F42:G42"/>
    <mergeCell ref="K42:K44"/>
    <mergeCell ref="F43:G43"/>
    <mergeCell ref="F44:G44"/>
    <mergeCell ref="B60:I60"/>
    <mergeCell ref="B71:E71"/>
    <mergeCell ref="F61:G61"/>
    <mergeCell ref="F62:G62"/>
    <mergeCell ref="F63:G63"/>
    <mergeCell ref="F64:G64"/>
    <mergeCell ref="B66:D66"/>
    <mergeCell ref="B55:E55"/>
  </mergeCells>
  <hyperlinks>
    <hyperlink ref="E30" location="Parents.ru!A1" display="&lt;&lt; наверх"/>
    <hyperlink ref="E59" location="Parents.ru!A1" display="&lt;&lt; наверх"/>
    <hyperlink ref="H65" location="Parents.ru!A1" display="&lt;&lt; наверх"/>
    <hyperlink ref="D1" location="TITLE!A1" display="TITLE"/>
    <hyperlink ref="D94" location="Parents.ru!A1" display="&lt;&lt; наверх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3"/>
  <sheetViews>
    <sheetView topLeftCell="A39" workbookViewId="0">
      <selection activeCell="J44" sqref="J44"/>
    </sheetView>
  </sheetViews>
  <sheetFormatPr defaultColWidth="19.453125" defaultRowHeight="10.9" customHeight="1" x14ac:dyDescent="0.2"/>
  <cols>
    <col min="1" max="1" width="2.453125" style="156" customWidth="1"/>
    <col min="2" max="2" width="23.26953125" style="156" customWidth="1"/>
    <col min="3" max="3" width="21.453125" style="156" customWidth="1"/>
    <col min="4" max="4" width="25.7265625" style="156" customWidth="1"/>
    <col min="5" max="5" width="18.81640625" style="156" customWidth="1"/>
    <col min="6" max="6" width="11.90625" style="156" customWidth="1"/>
    <col min="7" max="7" width="15.453125" style="156" customWidth="1"/>
    <col min="8" max="8" width="12.26953125" style="156" customWidth="1"/>
    <col min="9" max="9" width="13.453125" style="156" customWidth="1"/>
    <col min="10" max="10" width="11.7265625" style="196" customWidth="1"/>
    <col min="11" max="11" width="10.81640625" style="291" customWidth="1"/>
    <col min="12" max="12" width="6.54296875" style="196" customWidth="1"/>
    <col min="13" max="13" width="9.54296875" style="156" customWidth="1"/>
    <col min="14" max="16384" width="19.453125" style="156"/>
  </cols>
  <sheetData>
    <row r="1" spans="2:14" ht="10.9" customHeight="1" x14ac:dyDescent="0.2">
      <c r="B1" s="106"/>
      <c r="C1" s="9" t="s">
        <v>2</v>
      </c>
      <c r="D1" s="106"/>
      <c r="E1" s="106"/>
      <c r="F1" s="106"/>
      <c r="G1" s="106"/>
      <c r="H1" s="106"/>
      <c r="I1" s="106"/>
    </row>
    <row r="2" spans="2:14" ht="0.75" customHeight="1" x14ac:dyDescent="0.2">
      <c r="B2" s="106"/>
      <c r="C2" s="106"/>
      <c r="D2" s="106"/>
      <c r="E2" s="106"/>
      <c r="F2" s="106"/>
      <c r="G2" s="106"/>
      <c r="H2" s="106"/>
      <c r="I2" s="255"/>
      <c r="J2" s="255"/>
      <c r="K2" s="292"/>
      <c r="L2" s="255"/>
      <c r="M2" s="255"/>
      <c r="N2" s="255"/>
    </row>
    <row r="3" spans="2:14" ht="20.25" customHeight="1" x14ac:dyDescent="0.4">
      <c r="B3" s="256"/>
      <c r="C3" s="108" t="s">
        <v>642</v>
      </c>
      <c r="D3" s="106"/>
      <c r="E3" s="106"/>
      <c r="F3" s="106"/>
      <c r="G3" s="106"/>
      <c r="H3" s="106"/>
      <c r="I3" s="255"/>
      <c r="J3" s="255"/>
      <c r="K3" s="292"/>
      <c r="L3" s="255"/>
      <c r="M3" s="255"/>
      <c r="N3" s="255"/>
    </row>
    <row r="4" spans="2:14" ht="10.9" customHeight="1" x14ac:dyDescent="0.2">
      <c r="B4" s="106"/>
      <c r="C4" s="106"/>
      <c r="D4" s="106"/>
      <c r="E4" s="106"/>
      <c r="F4" s="106"/>
      <c r="G4" s="106"/>
      <c r="H4" s="106"/>
      <c r="I4" s="255"/>
      <c r="J4" s="255"/>
      <c r="K4" s="292"/>
      <c r="L4" s="255"/>
      <c r="M4" s="255"/>
      <c r="N4" s="255"/>
    </row>
    <row r="5" spans="2:14" ht="9.65" customHeight="1" thickBot="1" x14ac:dyDescent="0.25">
      <c r="C5" s="106"/>
      <c r="D5" s="106"/>
      <c r="E5" s="106"/>
      <c r="F5" s="106"/>
      <c r="G5" s="106"/>
      <c r="H5" s="106"/>
      <c r="I5" s="255"/>
      <c r="J5" s="255"/>
      <c r="K5" s="292"/>
      <c r="L5" s="255"/>
      <c r="M5" s="255"/>
      <c r="N5" s="255"/>
    </row>
    <row r="6" spans="2:14" ht="16.5" customHeight="1" thickBot="1" x14ac:dyDescent="0.25">
      <c r="B6" s="897" t="s">
        <v>101</v>
      </c>
      <c r="C6" s="898"/>
      <c r="D6" s="898"/>
      <c r="E6" s="898"/>
      <c r="F6" s="898"/>
      <c r="G6" s="898"/>
      <c r="H6" s="898"/>
      <c r="I6" s="734"/>
      <c r="J6" s="292"/>
      <c r="K6" s="255"/>
      <c r="L6" s="255"/>
      <c r="M6" s="255"/>
    </row>
    <row r="7" spans="2:14" ht="14" customHeight="1" x14ac:dyDescent="0.2">
      <c r="B7" s="953" t="s">
        <v>11</v>
      </c>
      <c r="C7" s="925" t="s">
        <v>12</v>
      </c>
      <c r="D7" s="956" t="s">
        <v>55</v>
      </c>
      <c r="E7" s="1077" t="s">
        <v>102</v>
      </c>
      <c r="F7" s="1038" t="s">
        <v>467</v>
      </c>
      <c r="G7" s="961"/>
      <c r="H7" s="1038" t="s">
        <v>327</v>
      </c>
      <c r="I7" s="961"/>
      <c r="J7" s="292"/>
      <c r="K7" s="255"/>
      <c r="L7" s="255"/>
      <c r="M7" s="255"/>
    </row>
    <row r="8" spans="2:14" ht="15" customHeight="1" x14ac:dyDescent="0.2">
      <c r="B8" s="954"/>
      <c r="C8" s="955"/>
      <c r="D8" s="957"/>
      <c r="E8" s="1078"/>
      <c r="F8" s="436" t="s">
        <v>15</v>
      </c>
      <c r="G8" s="128" t="s">
        <v>16</v>
      </c>
      <c r="H8" s="152" t="s">
        <v>15</v>
      </c>
      <c r="I8" s="110" t="s">
        <v>16</v>
      </c>
      <c r="J8" s="292"/>
      <c r="K8" s="255"/>
      <c r="L8" s="255"/>
      <c r="M8" s="255"/>
    </row>
    <row r="9" spans="2:14" ht="15" customHeight="1" x14ac:dyDescent="0.2">
      <c r="B9" s="111" t="s">
        <v>105</v>
      </c>
      <c r="C9" s="112" t="s">
        <v>106</v>
      </c>
      <c r="D9" s="113">
        <v>3200</v>
      </c>
      <c r="E9" s="738" t="s">
        <v>328</v>
      </c>
      <c r="F9" s="484">
        <f>G9*150</f>
        <v>450000</v>
      </c>
      <c r="G9" s="116">
        <v>3000</v>
      </c>
      <c r="H9" s="484">
        <f>I9*300</f>
        <v>870000</v>
      </c>
      <c r="I9" s="116">
        <v>2900</v>
      </c>
      <c r="J9" s="292"/>
      <c r="K9" s="255"/>
      <c r="L9" s="255"/>
      <c r="M9" s="255"/>
    </row>
    <row r="10" spans="2:14" ht="15" customHeight="1" x14ac:dyDescent="0.2">
      <c r="B10" s="117" t="s">
        <v>224</v>
      </c>
      <c r="C10" s="118" t="s">
        <v>106</v>
      </c>
      <c r="D10" s="119">
        <v>2000</v>
      </c>
      <c r="E10" s="737" t="s">
        <v>328</v>
      </c>
      <c r="F10" s="485">
        <f>G10*150</f>
        <v>270000</v>
      </c>
      <c r="G10" s="122">
        <v>1800</v>
      </c>
      <c r="H10" s="485">
        <f t="shared" ref="H10:H19" si="0">I10*300</f>
        <v>510000</v>
      </c>
      <c r="I10" s="122">
        <v>1700</v>
      </c>
      <c r="J10" s="292"/>
      <c r="K10" s="255"/>
      <c r="L10" s="255"/>
      <c r="M10" s="255"/>
    </row>
    <row r="11" spans="2:14" ht="15" customHeight="1" x14ac:dyDescent="0.2">
      <c r="B11" s="117" t="s">
        <v>107</v>
      </c>
      <c r="C11" s="118" t="s">
        <v>106</v>
      </c>
      <c r="D11" s="119">
        <v>1500</v>
      </c>
      <c r="E11" s="737" t="s">
        <v>328</v>
      </c>
      <c r="F11" s="485">
        <f t="shared" ref="F11:F18" si="1">G11*150</f>
        <v>210000</v>
      </c>
      <c r="G11" s="122">
        <v>1400</v>
      </c>
      <c r="H11" s="485">
        <f t="shared" si="0"/>
        <v>390000</v>
      </c>
      <c r="I11" s="122">
        <v>1300</v>
      </c>
      <c r="J11" s="292"/>
      <c r="K11" s="255"/>
      <c r="L11" s="255"/>
      <c r="M11" s="255"/>
    </row>
    <row r="12" spans="2:14" ht="15" customHeight="1" x14ac:dyDescent="0.2">
      <c r="B12" s="117" t="s">
        <v>108</v>
      </c>
      <c r="C12" s="118" t="s">
        <v>106</v>
      </c>
      <c r="D12" s="119">
        <v>900</v>
      </c>
      <c r="E12" s="737" t="s">
        <v>328</v>
      </c>
      <c r="F12" s="485">
        <f t="shared" si="1"/>
        <v>127500</v>
      </c>
      <c r="G12" s="122">
        <v>850</v>
      </c>
      <c r="H12" s="485">
        <f t="shared" si="0"/>
        <v>240000</v>
      </c>
      <c r="I12" s="122">
        <v>800</v>
      </c>
      <c r="J12" s="292"/>
      <c r="K12" s="255"/>
      <c r="L12" s="255"/>
      <c r="M12" s="255"/>
    </row>
    <row r="13" spans="2:14" ht="29.5" customHeight="1" x14ac:dyDescent="0.2">
      <c r="B13" s="117" t="s">
        <v>299</v>
      </c>
      <c r="C13" s="118" t="s">
        <v>115</v>
      </c>
      <c r="D13" s="119">
        <v>1500</v>
      </c>
      <c r="E13" s="737" t="s">
        <v>328</v>
      </c>
      <c r="F13" s="485">
        <f t="shared" si="1"/>
        <v>210000</v>
      </c>
      <c r="G13" s="122">
        <v>1400</v>
      </c>
      <c r="H13" s="485">
        <f t="shared" si="0"/>
        <v>390000</v>
      </c>
      <c r="I13" s="122">
        <v>1300</v>
      </c>
      <c r="J13" s="292"/>
      <c r="K13" s="255"/>
      <c r="L13" s="255"/>
      <c r="M13" s="255"/>
    </row>
    <row r="14" spans="2:14" ht="15" customHeight="1" x14ac:dyDescent="0.2">
      <c r="B14" s="117" t="s">
        <v>109</v>
      </c>
      <c r="C14" s="118" t="s">
        <v>110</v>
      </c>
      <c r="D14" s="119">
        <v>1100</v>
      </c>
      <c r="E14" s="737" t="s">
        <v>328</v>
      </c>
      <c r="F14" s="485">
        <f t="shared" si="1"/>
        <v>150000</v>
      </c>
      <c r="G14" s="122">
        <v>1000</v>
      </c>
      <c r="H14" s="485">
        <f t="shared" si="0"/>
        <v>285000</v>
      </c>
      <c r="I14" s="122">
        <v>950</v>
      </c>
      <c r="J14" s="292"/>
      <c r="K14" s="255"/>
      <c r="L14" s="255"/>
      <c r="M14" s="255"/>
    </row>
    <row r="15" spans="2:14" ht="15" customHeight="1" x14ac:dyDescent="0.2">
      <c r="B15" s="117" t="s">
        <v>111</v>
      </c>
      <c r="C15" s="118" t="s">
        <v>112</v>
      </c>
      <c r="D15" s="119">
        <v>700</v>
      </c>
      <c r="E15" s="737" t="s">
        <v>328</v>
      </c>
      <c r="F15" s="485">
        <f t="shared" si="1"/>
        <v>97500</v>
      </c>
      <c r="G15" s="122">
        <v>650</v>
      </c>
      <c r="H15" s="485">
        <f t="shared" si="0"/>
        <v>180000</v>
      </c>
      <c r="I15" s="122">
        <v>600</v>
      </c>
      <c r="J15" s="292"/>
      <c r="K15" s="255"/>
      <c r="L15" s="255"/>
      <c r="M15" s="255"/>
    </row>
    <row r="16" spans="2:14" ht="15" customHeight="1" x14ac:dyDescent="0.2">
      <c r="B16" s="117" t="s">
        <v>256</v>
      </c>
      <c r="C16" s="118" t="s">
        <v>112</v>
      </c>
      <c r="D16" s="119">
        <v>200</v>
      </c>
      <c r="E16" s="737" t="s">
        <v>328</v>
      </c>
      <c r="F16" s="485">
        <f t="shared" si="1"/>
        <v>27000</v>
      </c>
      <c r="G16" s="122">
        <v>180</v>
      </c>
      <c r="H16" s="485">
        <f t="shared" si="0"/>
        <v>51000</v>
      </c>
      <c r="I16" s="122">
        <v>170</v>
      </c>
      <c r="J16" s="292"/>
      <c r="K16" s="255"/>
      <c r="L16" s="255"/>
      <c r="M16" s="255"/>
    </row>
    <row r="17" spans="1:14" ht="15" customHeight="1" x14ac:dyDescent="0.2">
      <c r="B17" s="123" t="s">
        <v>114</v>
      </c>
      <c r="C17" s="118" t="s">
        <v>115</v>
      </c>
      <c r="D17" s="119">
        <v>550</v>
      </c>
      <c r="E17" s="737" t="s">
        <v>328</v>
      </c>
      <c r="F17" s="485">
        <f t="shared" si="1"/>
        <v>75000</v>
      </c>
      <c r="G17" s="122">
        <v>500</v>
      </c>
      <c r="H17" s="485">
        <f t="shared" si="0"/>
        <v>135000</v>
      </c>
      <c r="I17" s="122">
        <v>450</v>
      </c>
      <c r="J17" s="292"/>
      <c r="K17" s="255"/>
      <c r="L17" s="255"/>
      <c r="M17" s="255"/>
    </row>
    <row r="18" spans="1:14" ht="15" customHeight="1" x14ac:dyDescent="0.2">
      <c r="B18" s="117" t="s">
        <v>116</v>
      </c>
      <c r="C18" s="118" t="s">
        <v>115</v>
      </c>
      <c r="D18" s="119">
        <v>400</v>
      </c>
      <c r="E18" s="737" t="s">
        <v>328</v>
      </c>
      <c r="F18" s="485">
        <f t="shared" si="1"/>
        <v>52500</v>
      </c>
      <c r="G18" s="122">
        <v>350</v>
      </c>
      <c r="H18" s="485">
        <f t="shared" si="0"/>
        <v>90000</v>
      </c>
      <c r="I18" s="122">
        <v>300</v>
      </c>
      <c r="J18" s="292"/>
      <c r="K18" s="255"/>
      <c r="L18" s="255"/>
      <c r="M18" s="255"/>
    </row>
    <row r="19" spans="1:14" ht="36.5" thickBot="1" x14ac:dyDescent="0.25">
      <c r="B19" s="517" t="s">
        <v>117</v>
      </c>
      <c r="C19" s="518" t="s">
        <v>106</v>
      </c>
      <c r="D19" s="132">
        <v>2300</v>
      </c>
      <c r="E19" s="228" t="s">
        <v>328</v>
      </c>
      <c r="F19" s="132">
        <f>G19*150</f>
        <v>330000</v>
      </c>
      <c r="G19" s="520">
        <v>2200</v>
      </c>
      <c r="H19" s="127">
        <f t="shared" si="0"/>
        <v>630000</v>
      </c>
      <c r="I19" s="520">
        <v>2100</v>
      </c>
      <c r="J19" s="292"/>
      <c r="K19" s="255"/>
      <c r="L19" s="255"/>
      <c r="M19" s="255"/>
    </row>
    <row r="20" spans="1:14" ht="12.5" customHeight="1" x14ac:dyDescent="0.2">
      <c r="B20" s="408"/>
      <c r="C20" s="409"/>
      <c r="D20" s="137"/>
      <c r="E20" s="136"/>
      <c r="F20" s="255"/>
      <c r="G20" s="255"/>
      <c r="H20" s="255"/>
      <c r="I20" s="255"/>
      <c r="J20" s="255"/>
      <c r="K20" s="292"/>
      <c r="L20" s="255"/>
      <c r="M20" s="255"/>
      <c r="N20" s="255"/>
    </row>
    <row r="21" spans="1:14" ht="7.5" customHeight="1" thickBot="1" x14ac:dyDescent="0.25">
      <c r="A21" s="255"/>
      <c r="B21" s="255"/>
      <c r="C21" s="255"/>
      <c r="D21" s="255"/>
      <c r="E21" s="255"/>
      <c r="F21" s="255"/>
      <c r="G21" s="255"/>
      <c r="H21" s="255"/>
      <c r="I21" s="255"/>
      <c r="J21" s="255"/>
      <c r="K21" s="292"/>
      <c r="L21" s="255"/>
      <c r="M21" s="255"/>
      <c r="N21" s="255"/>
    </row>
    <row r="22" spans="1:14" ht="16.5" customHeight="1" thickBot="1" x14ac:dyDescent="0.25">
      <c r="B22" s="897" t="s">
        <v>118</v>
      </c>
      <c r="C22" s="898"/>
      <c r="D22" s="898"/>
      <c r="E22" s="898"/>
      <c r="F22" s="898"/>
      <c r="G22" s="899"/>
      <c r="H22" s="255"/>
      <c r="I22" s="255"/>
      <c r="J22" s="292"/>
      <c r="K22" s="255"/>
      <c r="L22" s="255"/>
      <c r="M22" s="255"/>
    </row>
    <row r="23" spans="1:14" ht="21" customHeight="1" x14ac:dyDescent="0.2">
      <c r="B23" s="953" t="s">
        <v>11</v>
      </c>
      <c r="C23" s="925" t="s">
        <v>12</v>
      </c>
      <c r="D23" s="956" t="s">
        <v>42</v>
      </c>
      <c r="E23" s="958" t="s">
        <v>102</v>
      </c>
      <c r="F23" s="1112" t="s">
        <v>329</v>
      </c>
      <c r="G23" s="961"/>
      <c r="H23" s="255"/>
      <c r="I23" s="255"/>
      <c r="J23" s="292"/>
      <c r="K23" s="255"/>
      <c r="L23" s="255"/>
      <c r="M23" s="255"/>
    </row>
    <row r="24" spans="1:14" ht="17.5" customHeight="1" x14ac:dyDescent="0.2">
      <c r="B24" s="954"/>
      <c r="C24" s="955"/>
      <c r="D24" s="957"/>
      <c r="E24" s="959"/>
      <c r="F24" s="742" t="s">
        <v>15</v>
      </c>
      <c r="G24" s="128" t="s">
        <v>16</v>
      </c>
      <c r="H24" s="255"/>
      <c r="I24" s="255"/>
      <c r="J24" s="292"/>
      <c r="K24" s="255"/>
      <c r="L24" s="255"/>
      <c r="M24" s="255"/>
    </row>
    <row r="25" spans="1:14" s="196" customFormat="1" ht="30.75" customHeight="1" x14ac:dyDescent="0.2">
      <c r="B25" s="117" t="s">
        <v>122</v>
      </c>
      <c r="C25" s="118" t="s">
        <v>123</v>
      </c>
      <c r="D25" s="119">
        <v>2100</v>
      </c>
      <c r="E25" s="225" t="s">
        <v>394</v>
      </c>
      <c r="F25" s="113">
        <f>G25*200</f>
        <v>380000</v>
      </c>
      <c r="G25" s="129">
        <v>1900</v>
      </c>
      <c r="H25" s="255"/>
      <c r="I25" s="255"/>
      <c r="J25" s="292"/>
      <c r="K25" s="255"/>
      <c r="L25" s="255"/>
      <c r="M25" s="255"/>
    </row>
    <row r="26" spans="1:14" s="196" customFormat="1" ht="23.25" customHeight="1" x14ac:dyDescent="0.2">
      <c r="B26" s="117" t="s">
        <v>125</v>
      </c>
      <c r="C26" s="118" t="s">
        <v>123</v>
      </c>
      <c r="D26" s="119">
        <v>1700</v>
      </c>
      <c r="E26" s="225" t="s">
        <v>394</v>
      </c>
      <c r="F26" s="119">
        <f t="shared" ref="F26:F29" si="2">G26*200</f>
        <v>300000</v>
      </c>
      <c r="G26" s="122">
        <v>1500</v>
      </c>
      <c r="H26" s="255"/>
      <c r="I26" s="255"/>
      <c r="J26" s="292"/>
      <c r="K26" s="255"/>
      <c r="L26" s="255"/>
      <c r="M26" s="255"/>
    </row>
    <row r="27" spans="1:14" s="196" customFormat="1" ht="24.75" customHeight="1" x14ac:dyDescent="0.2">
      <c r="B27" s="117" t="s">
        <v>126</v>
      </c>
      <c r="C27" s="118" t="s">
        <v>123</v>
      </c>
      <c r="D27" s="119">
        <v>2200</v>
      </c>
      <c r="E27" s="225" t="s">
        <v>394</v>
      </c>
      <c r="F27" s="119">
        <f t="shared" si="2"/>
        <v>400000</v>
      </c>
      <c r="G27" s="122">
        <v>2000</v>
      </c>
      <c r="H27" s="255"/>
      <c r="I27" s="255"/>
      <c r="J27" s="292"/>
      <c r="K27" s="255"/>
      <c r="L27" s="255"/>
      <c r="M27" s="255"/>
    </row>
    <row r="28" spans="1:14" s="196" customFormat="1" ht="28.5" customHeight="1" x14ac:dyDescent="0.2">
      <c r="B28" s="117" t="s">
        <v>172</v>
      </c>
      <c r="C28" s="118" t="s">
        <v>123</v>
      </c>
      <c r="D28" s="119">
        <v>2700</v>
      </c>
      <c r="E28" s="225" t="s">
        <v>394</v>
      </c>
      <c r="F28" s="119">
        <f t="shared" si="2"/>
        <v>480000</v>
      </c>
      <c r="G28" s="122">
        <v>2400</v>
      </c>
      <c r="H28" s="255"/>
      <c r="I28" s="255"/>
      <c r="J28" s="292"/>
      <c r="K28" s="255"/>
      <c r="L28" s="255"/>
      <c r="M28" s="255"/>
    </row>
    <row r="29" spans="1:14" s="196" customFormat="1" ht="30" customHeight="1" x14ac:dyDescent="0.2">
      <c r="B29" s="117" t="s">
        <v>173</v>
      </c>
      <c r="C29" s="118" t="s">
        <v>123</v>
      </c>
      <c r="D29" s="119">
        <v>3200</v>
      </c>
      <c r="E29" s="741" t="s">
        <v>394</v>
      </c>
      <c r="F29" s="485">
        <f t="shared" si="2"/>
        <v>560000</v>
      </c>
      <c r="G29" s="122">
        <v>2800</v>
      </c>
      <c r="H29" s="255"/>
      <c r="I29" s="255"/>
      <c r="J29" s="292"/>
      <c r="K29" s="255"/>
      <c r="L29" s="255"/>
      <c r="M29" s="255"/>
    </row>
    <row r="30" spans="1:14" ht="17.25" customHeight="1" x14ac:dyDescent="0.2">
      <c r="B30" s="117" t="s">
        <v>129</v>
      </c>
      <c r="C30" s="118" t="s">
        <v>106</v>
      </c>
      <c r="D30" s="119">
        <v>50000</v>
      </c>
      <c r="E30" s="225" t="s">
        <v>328</v>
      </c>
      <c r="F30" s="119" t="s">
        <v>169</v>
      </c>
      <c r="G30" s="122" t="s">
        <v>169</v>
      </c>
      <c r="H30" s="255"/>
      <c r="I30" s="255"/>
      <c r="J30" s="255"/>
      <c r="K30" s="255"/>
      <c r="L30" s="255"/>
      <c r="M30" s="255"/>
    </row>
    <row r="31" spans="1:14" ht="24.75" customHeight="1" thickBot="1" x14ac:dyDescent="0.25">
      <c r="B31" s="130" t="s">
        <v>174</v>
      </c>
      <c r="C31" s="948" t="s">
        <v>330</v>
      </c>
      <c r="D31" s="948"/>
      <c r="E31" s="1108"/>
      <c r="F31" s="132" t="s">
        <v>169</v>
      </c>
      <c r="G31" s="133" t="s">
        <v>169</v>
      </c>
      <c r="H31" s="255"/>
      <c r="I31" s="255"/>
      <c r="J31" s="292"/>
      <c r="K31" s="255"/>
      <c r="L31" s="255"/>
      <c r="M31" s="255"/>
    </row>
    <row r="32" spans="1:14" ht="21" customHeight="1" thickBot="1" x14ac:dyDescent="0.25">
      <c r="B32" s="149"/>
      <c r="C32" s="149"/>
      <c r="D32" s="149"/>
      <c r="E32" s="149"/>
      <c r="F32" s="167"/>
      <c r="G32" s="137"/>
      <c r="H32" s="403" t="s">
        <v>31</v>
      </c>
      <c r="I32" s="196"/>
    </row>
    <row r="33" spans="1:20" ht="18" customHeight="1" thickBot="1" x14ac:dyDescent="0.25">
      <c r="B33" s="897" t="s">
        <v>5</v>
      </c>
      <c r="C33" s="898"/>
      <c r="D33" s="898"/>
      <c r="E33" s="898"/>
      <c r="F33" s="898"/>
      <c r="G33" s="898"/>
      <c r="H33" s="898"/>
      <c r="I33" s="898"/>
      <c r="J33" s="899"/>
      <c r="K33" s="293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1:20" ht="15" customHeight="1" x14ac:dyDescent="0.2">
      <c r="B34" s="477" t="s">
        <v>39</v>
      </c>
      <c r="C34" s="478" t="s">
        <v>12</v>
      </c>
      <c r="D34" s="478" t="s">
        <v>132</v>
      </c>
      <c r="E34" s="478" t="s">
        <v>41</v>
      </c>
      <c r="F34" s="1109" t="s">
        <v>42</v>
      </c>
      <c r="G34" s="1110"/>
      <c r="H34" s="478" t="s">
        <v>43</v>
      </c>
      <c r="I34" s="478" t="s">
        <v>44</v>
      </c>
      <c r="J34" s="479" t="s">
        <v>331</v>
      </c>
      <c r="K34" s="293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1:20" s="107" customFormat="1" ht="20.25" customHeight="1" x14ac:dyDescent="0.25">
      <c r="A35" s="106"/>
      <c r="B35" s="489" t="s">
        <v>133</v>
      </c>
      <c r="C35" s="486" t="s">
        <v>364</v>
      </c>
      <c r="D35" s="486" t="s">
        <v>176</v>
      </c>
      <c r="E35" s="487" t="s">
        <v>19</v>
      </c>
      <c r="F35" s="1111">
        <v>4000</v>
      </c>
      <c r="G35" s="1111"/>
      <c r="H35" s="488">
        <v>100000</v>
      </c>
      <c r="I35" s="488">
        <v>30000</v>
      </c>
      <c r="J35" s="490">
        <f>F35*H35/1000</f>
        <v>400000</v>
      </c>
      <c r="K35" s="438"/>
      <c r="L35" s="502"/>
      <c r="M35" s="503"/>
      <c r="N35" s="106"/>
      <c r="O35" s="106"/>
      <c r="P35" s="106"/>
      <c r="Q35" s="106"/>
      <c r="R35" s="106"/>
      <c r="S35" s="106"/>
      <c r="T35" s="106"/>
    </row>
    <row r="36" spans="1:20" s="107" customFormat="1" ht="20.25" customHeight="1" x14ac:dyDescent="0.25">
      <c r="A36" s="106"/>
      <c r="B36" s="489" t="s">
        <v>137</v>
      </c>
      <c r="C36" s="486" t="s">
        <v>134</v>
      </c>
      <c r="D36" s="486" t="s">
        <v>177</v>
      </c>
      <c r="E36" s="487" t="s">
        <v>19</v>
      </c>
      <c r="F36" s="1111">
        <v>4500</v>
      </c>
      <c r="G36" s="1111"/>
      <c r="H36" s="488">
        <v>100000</v>
      </c>
      <c r="I36" s="488">
        <v>30000</v>
      </c>
      <c r="J36" s="490">
        <f t="shared" ref="J36:J38" si="3">F36*H36/1000</f>
        <v>450000</v>
      </c>
      <c r="K36" s="438"/>
      <c r="L36" s="502"/>
      <c r="M36" s="503"/>
      <c r="N36" s="106"/>
      <c r="O36" s="290"/>
      <c r="P36" s="106"/>
      <c r="Q36" s="106"/>
      <c r="R36" s="106"/>
      <c r="S36" s="106"/>
      <c r="T36" s="106"/>
    </row>
    <row r="37" spans="1:20" s="107" customFormat="1" ht="18.75" customHeight="1" x14ac:dyDescent="0.25">
      <c r="A37" s="106"/>
      <c r="B37" s="489" t="s">
        <v>138</v>
      </c>
      <c r="C37" s="486" t="s">
        <v>134</v>
      </c>
      <c r="D37" s="486" t="s">
        <v>135</v>
      </c>
      <c r="E37" s="487" t="s">
        <v>19</v>
      </c>
      <c r="F37" s="1111">
        <v>5000</v>
      </c>
      <c r="G37" s="1111"/>
      <c r="H37" s="488">
        <v>100000</v>
      </c>
      <c r="I37" s="488">
        <v>30000</v>
      </c>
      <c r="J37" s="490">
        <f t="shared" si="3"/>
        <v>500000</v>
      </c>
      <c r="K37" s="438"/>
      <c r="L37" s="502"/>
      <c r="M37" s="503"/>
      <c r="N37" s="106"/>
      <c r="O37" s="290"/>
      <c r="P37" s="106"/>
      <c r="Q37" s="106"/>
      <c r="R37" s="106"/>
      <c r="S37" s="106"/>
      <c r="T37" s="106"/>
    </row>
    <row r="38" spans="1:20" s="107" customFormat="1" ht="26.25" customHeight="1" thickBot="1" x14ac:dyDescent="0.3">
      <c r="A38" s="106"/>
      <c r="B38" s="491" t="s">
        <v>139</v>
      </c>
      <c r="C38" s="492" t="s">
        <v>134</v>
      </c>
      <c r="D38" s="492" t="s">
        <v>225</v>
      </c>
      <c r="E38" s="493" t="s">
        <v>19</v>
      </c>
      <c r="F38" s="1119">
        <v>5100</v>
      </c>
      <c r="G38" s="1119"/>
      <c r="H38" s="494">
        <v>100000</v>
      </c>
      <c r="I38" s="494">
        <v>30000</v>
      </c>
      <c r="J38" s="495">
        <f t="shared" si="3"/>
        <v>510000</v>
      </c>
      <c r="K38" s="438"/>
      <c r="L38" s="502"/>
      <c r="M38" s="503"/>
      <c r="N38" s="106"/>
      <c r="O38" s="290"/>
      <c r="P38" s="106"/>
      <c r="Q38" s="106"/>
      <c r="R38" s="106"/>
      <c r="S38" s="106"/>
      <c r="T38" s="106"/>
    </row>
    <row r="39" spans="1:20" ht="9" x14ac:dyDescent="0.2">
      <c r="B39" s="147"/>
      <c r="C39" s="410"/>
      <c r="D39" s="410"/>
      <c r="E39" s="410"/>
      <c r="F39" s="410"/>
      <c r="G39" s="410"/>
      <c r="H39" s="411"/>
      <c r="I39" s="151"/>
      <c r="J39" s="246"/>
      <c r="K39" s="293"/>
      <c r="L39" s="155"/>
      <c r="M39" s="155"/>
      <c r="N39" s="155"/>
      <c r="O39" s="155"/>
      <c r="P39" s="155"/>
      <c r="Q39" s="155"/>
      <c r="R39" s="155"/>
      <c r="S39" s="155"/>
      <c r="T39" s="155"/>
    </row>
    <row r="40" spans="1:20" ht="15.75" customHeight="1" thickBot="1" x14ac:dyDescent="0.25">
      <c r="B40" s="147"/>
      <c r="C40" s="148"/>
      <c r="D40" s="148"/>
      <c r="E40" s="148"/>
      <c r="F40" s="148"/>
      <c r="G40" s="148"/>
      <c r="H40" s="148"/>
      <c r="I40" s="151"/>
      <c r="J40" s="403" t="s">
        <v>31</v>
      </c>
      <c r="K40" s="293"/>
      <c r="L40" s="155"/>
      <c r="M40" s="155"/>
      <c r="N40" s="155"/>
      <c r="O40" s="155"/>
      <c r="P40" s="155"/>
      <c r="Q40" s="155"/>
      <c r="R40" s="155"/>
      <c r="S40" s="155"/>
      <c r="T40" s="155"/>
    </row>
    <row r="41" spans="1:20" ht="16.5" customHeight="1" thickBot="1" x14ac:dyDescent="0.25">
      <c r="B41" s="897" t="s">
        <v>4</v>
      </c>
      <c r="C41" s="898"/>
      <c r="D41" s="898"/>
      <c r="E41" s="898"/>
      <c r="F41" s="898"/>
      <c r="G41" s="899"/>
      <c r="H41" s="293"/>
      <c r="I41" s="155"/>
      <c r="J41" s="155"/>
      <c r="K41" s="155"/>
      <c r="L41" s="155"/>
      <c r="M41" s="155"/>
      <c r="N41" s="155"/>
      <c r="O41" s="155"/>
      <c r="P41" s="155"/>
      <c r="Q41" s="155"/>
    </row>
    <row r="42" spans="1:20" ht="10.9" customHeight="1" x14ac:dyDescent="0.2">
      <c r="B42" s="923" t="s">
        <v>11</v>
      </c>
      <c r="C42" s="925" t="s">
        <v>12</v>
      </c>
      <c r="D42" s="925" t="s">
        <v>42</v>
      </c>
      <c r="E42" s="927" t="s">
        <v>102</v>
      </c>
      <c r="F42" s="929" t="s">
        <v>332</v>
      </c>
      <c r="G42" s="930"/>
      <c r="H42" s="293"/>
      <c r="I42" s="155"/>
      <c r="J42" s="155"/>
      <c r="K42" s="155"/>
      <c r="L42" s="155"/>
      <c r="M42" s="155"/>
      <c r="N42" s="155"/>
      <c r="O42" s="155"/>
      <c r="P42" s="155"/>
      <c r="Q42" s="155"/>
    </row>
    <row r="43" spans="1:20" ht="17" customHeight="1" x14ac:dyDescent="0.2">
      <c r="B43" s="1036"/>
      <c r="C43" s="955"/>
      <c r="D43" s="955"/>
      <c r="E43" s="931"/>
      <c r="F43" s="407" t="s">
        <v>15</v>
      </c>
      <c r="G43" s="110" t="s">
        <v>16</v>
      </c>
      <c r="H43" s="293"/>
      <c r="I43" s="155"/>
      <c r="J43" s="155"/>
      <c r="K43" s="155"/>
      <c r="L43" s="155"/>
      <c r="M43" s="155"/>
      <c r="N43" s="155"/>
      <c r="O43" s="155"/>
      <c r="P43" s="155"/>
      <c r="Q43" s="155"/>
    </row>
    <row r="44" spans="1:20" ht="21.75" customHeight="1" x14ac:dyDescent="0.2">
      <c r="B44" s="123" t="s">
        <v>142</v>
      </c>
      <c r="C44" s="226" t="s">
        <v>106</v>
      </c>
      <c r="D44" s="119">
        <v>1000</v>
      </c>
      <c r="E44" s="230" t="s">
        <v>395</v>
      </c>
      <c r="F44" s="115">
        <f t="shared" ref="F44:F48" si="4">G44*100</f>
        <v>85000</v>
      </c>
      <c r="G44" s="116">
        <v>850</v>
      </c>
      <c r="H44" s="293"/>
      <c r="I44" s="155"/>
      <c r="J44" s="155"/>
      <c r="K44" s="155"/>
      <c r="L44" s="155"/>
      <c r="M44" s="155"/>
      <c r="N44" s="155"/>
      <c r="O44" s="155"/>
      <c r="P44" s="155"/>
      <c r="Q44" s="155"/>
    </row>
    <row r="45" spans="1:20" ht="21.75" customHeight="1" x14ac:dyDescent="0.2">
      <c r="B45" s="123" t="s">
        <v>136</v>
      </c>
      <c r="C45" s="226" t="s">
        <v>106</v>
      </c>
      <c r="D45" s="229">
        <v>600</v>
      </c>
      <c r="E45" s="230" t="s">
        <v>395</v>
      </c>
      <c r="F45" s="121">
        <f t="shared" si="4"/>
        <v>55000</v>
      </c>
      <c r="G45" s="231">
        <v>550</v>
      </c>
      <c r="H45" s="293"/>
      <c r="I45" s="155"/>
      <c r="J45" s="155"/>
      <c r="K45" s="155"/>
      <c r="L45" s="155"/>
      <c r="M45" s="155"/>
      <c r="N45" s="155"/>
      <c r="O45" s="155"/>
      <c r="P45" s="155"/>
      <c r="Q45" s="155"/>
    </row>
    <row r="46" spans="1:20" ht="21.75" customHeight="1" x14ac:dyDescent="0.2">
      <c r="B46" s="123" t="s">
        <v>143</v>
      </c>
      <c r="C46" s="226" t="s">
        <v>106</v>
      </c>
      <c r="D46" s="229">
        <v>550</v>
      </c>
      <c r="E46" s="230" t="s">
        <v>395</v>
      </c>
      <c r="F46" s="121">
        <f t="shared" si="4"/>
        <v>50000</v>
      </c>
      <c r="G46" s="231">
        <v>500</v>
      </c>
      <c r="H46" s="293"/>
      <c r="I46" s="155"/>
      <c r="J46" s="155"/>
      <c r="K46" s="155"/>
      <c r="L46" s="155"/>
      <c r="M46" s="155"/>
      <c r="N46" s="155"/>
      <c r="O46" s="155"/>
      <c r="P46" s="155"/>
      <c r="Q46" s="155"/>
    </row>
    <row r="47" spans="1:20" ht="21" customHeight="1" x14ac:dyDescent="0.2">
      <c r="B47" s="123" t="s">
        <v>269</v>
      </c>
      <c r="C47" s="226" t="s">
        <v>106</v>
      </c>
      <c r="D47" s="229">
        <v>850</v>
      </c>
      <c r="E47" s="230" t="s">
        <v>395</v>
      </c>
      <c r="F47" s="121">
        <f t="shared" ref="F47" si="5">G47*100</f>
        <v>75000</v>
      </c>
      <c r="G47" s="231">
        <v>750</v>
      </c>
      <c r="H47" s="293"/>
      <c r="I47" s="155"/>
      <c r="J47" s="155"/>
      <c r="K47" s="155"/>
      <c r="L47" s="155"/>
      <c r="M47" s="155"/>
      <c r="N47" s="155"/>
      <c r="O47" s="155"/>
      <c r="P47" s="155"/>
      <c r="Q47" s="155"/>
    </row>
    <row r="48" spans="1:20" ht="21" customHeight="1" thickBot="1" x14ac:dyDescent="0.25">
      <c r="B48" s="130" t="s">
        <v>408</v>
      </c>
      <c r="C48" s="131" t="s">
        <v>106</v>
      </c>
      <c r="D48" s="132">
        <v>2400</v>
      </c>
      <c r="E48" s="353" t="s">
        <v>395</v>
      </c>
      <c r="F48" s="127">
        <f t="shared" si="4"/>
        <v>220000</v>
      </c>
      <c r="G48" s="133">
        <v>2200</v>
      </c>
      <c r="H48" s="293"/>
      <c r="I48" s="155"/>
      <c r="J48" s="155"/>
      <c r="K48" s="155"/>
      <c r="L48" s="155"/>
      <c r="M48" s="155"/>
      <c r="N48" s="155"/>
      <c r="O48" s="155"/>
      <c r="P48" s="155"/>
      <c r="Q48" s="155"/>
    </row>
    <row r="49" spans="2:20" ht="11.5" customHeight="1" thickBot="1" x14ac:dyDescent="0.25">
      <c r="B49" s="165"/>
      <c r="C49" s="166"/>
      <c r="D49" s="137"/>
      <c r="E49" s="136"/>
      <c r="F49" s="167"/>
      <c r="G49" s="137"/>
      <c r="H49" s="137"/>
      <c r="I49" s="196"/>
      <c r="J49" s="403" t="s">
        <v>31</v>
      </c>
      <c r="K49" s="293"/>
      <c r="L49" s="155"/>
      <c r="M49" s="155"/>
      <c r="N49" s="155"/>
      <c r="O49" s="155"/>
      <c r="P49" s="155"/>
      <c r="Q49" s="155"/>
      <c r="R49" s="155"/>
      <c r="S49" s="155"/>
      <c r="T49" s="155"/>
    </row>
    <row r="50" spans="2:20" ht="16.5" customHeight="1" thickBot="1" x14ac:dyDescent="0.25">
      <c r="B50" s="897" t="s">
        <v>7</v>
      </c>
      <c r="C50" s="898"/>
      <c r="D50" s="898"/>
      <c r="E50" s="899"/>
      <c r="F50" s="293"/>
      <c r="G50" s="155"/>
      <c r="H50" s="155"/>
      <c r="I50" s="155"/>
      <c r="J50" s="155"/>
      <c r="K50" s="155"/>
      <c r="L50" s="155"/>
      <c r="M50" s="155"/>
      <c r="N50" s="155"/>
      <c r="O50" s="155"/>
    </row>
    <row r="51" spans="2:20" ht="10.9" customHeight="1" x14ac:dyDescent="0.2">
      <c r="B51" s="923" t="s">
        <v>11</v>
      </c>
      <c r="C51" s="925" t="s">
        <v>12</v>
      </c>
      <c r="D51" s="925" t="s">
        <v>42</v>
      </c>
      <c r="E51" s="927" t="s">
        <v>102</v>
      </c>
      <c r="F51" s="293"/>
      <c r="G51" s="155"/>
      <c r="H51" s="155"/>
      <c r="I51" s="155"/>
      <c r="J51" s="155"/>
      <c r="K51" s="155"/>
      <c r="L51" s="155"/>
      <c r="M51" s="155"/>
      <c r="N51" s="155"/>
      <c r="O51" s="155"/>
    </row>
    <row r="52" spans="2:20" ht="10.9" customHeight="1" x14ac:dyDescent="0.2">
      <c r="B52" s="924"/>
      <c r="C52" s="926"/>
      <c r="D52" s="926"/>
      <c r="E52" s="928"/>
      <c r="F52" s="293"/>
      <c r="G52" s="155"/>
      <c r="H52" s="155"/>
      <c r="I52" s="155"/>
      <c r="J52" s="155"/>
      <c r="K52" s="155"/>
      <c r="L52" s="155"/>
      <c r="M52" s="155"/>
      <c r="N52" s="155"/>
      <c r="O52" s="155"/>
    </row>
    <row r="53" spans="2:20" ht="29.25" customHeight="1" thickBot="1" x14ac:dyDescent="0.25">
      <c r="B53" s="496" t="s">
        <v>145</v>
      </c>
      <c r="C53" s="497" t="s">
        <v>146</v>
      </c>
      <c r="D53" s="498">
        <v>2450</v>
      </c>
      <c r="E53" s="499" t="s">
        <v>328</v>
      </c>
      <c r="F53" s="293"/>
      <c r="G53" s="155"/>
      <c r="H53" s="155"/>
      <c r="I53" s="155"/>
      <c r="J53" s="155"/>
      <c r="K53" s="155"/>
      <c r="L53" s="155"/>
      <c r="M53" s="155"/>
      <c r="N53" s="155"/>
      <c r="O53" s="155"/>
    </row>
    <row r="54" spans="2:20" ht="15.75" customHeight="1" thickBot="1" x14ac:dyDescent="0.25">
      <c r="B54" s="165"/>
      <c r="C54" s="166"/>
      <c r="D54" s="137"/>
      <c r="E54" s="149"/>
      <c r="F54" s="167"/>
      <c r="G54" s="137"/>
      <c r="H54" s="137"/>
      <c r="I54" s="412"/>
      <c r="J54" s="412"/>
      <c r="K54" s="293"/>
      <c r="L54" s="155"/>
      <c r="M54" s="155"/>
      <c r="N54" s="155"/>
      <c r="O54" s="155"/>
      <c r="P54" s="155"/>
      <c r="Q54" s="155"/>
      <c r="R54" s="155"/>
      <c r="S54" s="155"/>
      <c r="T54" s="155"/>
    </row>
    <row r="55" spans="2:20" ht="17.5" customHeight="1" thickBot="1" x14ac:dyDescent="0.25">
      <c r="B55" s="897" t="s">
        <v>147</v>
      </c>
      <c r="C55" s="898"/>
      <c r="D55" s="898"/>
      <c r="E55" s="898"/>
      <c r="F55" s="898"/>
      <c r="G55" s="898"/>
      <c r="H55" s="898"/>
      <c r="I55" s="899"/>
      <c r="J55" s="155"/>
      <c r="K55" s="293"/>
      <c r="L55" s="155"/>
      <c r="M55" s="155"/>
      <c r="N55" s="155"/>
      <c r="O55" s="155"/>
      <c r="P55" s="155"/>
      <c r="Q55" s="155"/>
      <c r="R55" s="155"/>
      <c r="S55" s="155"/>
      <c r="T55" s="155"/>
    </row>
    <row r="56" spans="2:20" s="177" customFormat="1" ht="30" customHeight="1" x14ac:dyDescent="0.2">
      <c r="B56" s="197" t="s">
        <v>148</v>
      </c>
      <c r="C56" s="198" t="s">
        <v>13</v>
      </c>
      <c r="D56" s="198" t="s">
        <v>150</v>
      </c>
      <c r="E56" s="235" t="s">
        <v>151</v>
      </c>
      <c r="F56" s="1069" t="s">
        <v>152</v>
      </c>
      <c r="G56" s="1070"/>
      <c r="H56" s="235" t="s">
        <v>153</v>
      </c>
      <c r="I56" s="236" t="s">
        <v>231</v>
      </c>
      <c r="J56" s="155"/>
      <c r="K56" s="293"/>
      <c r="L56" s="155"/>
      <c r="M56" s="155"/>
      <c r="N56" s="155"/>
      <c r="O56" s="155"/>
      <c r="P56" s="155"/>
      <c r="Q56" s="155"/>
      <c r="R56" s="155"/>
      <c r="S56" s="155"/>
      <c r="T56" s="155"/>
    </row>
    <row r="57" spans="2:20" s="177" customFormat="1" ht="27" x14ac:dyDescent="0.2">
      <c r="B57" s="746" t="s">
        <v>154</v>
      </c>
      <c r="C57" s="744" t="s">
        <v>259</v>
      </c>
      <c r="D57" s="743" t="s">
        <v>183</v>
      </c>
      <c r="E57" s="748">
        <v>100000</v>
      </c>
      <c r="F57" s="1115">
        <v>35000</v>
      </c>
      <c r="G57" s="1116"/>
      <c r="H57" s="355" t="s">
        <v>372</v>
      </c>
      <c r="I57" s="749" t="s">
        <v>333</v>
      </c>
      <c r="J57" s="155"/>
      <c r="K57" s="293"/>
      <c r="L57" s="155"/>
      <c r="M57" s="155"/>
      <c r="N57" s="155"/>
      <c r="O57" s="155"/>
      <c r="P57" s="155"/>
      <c r="Q57" s="155"/>
      <c r="R57" s="155"/>
      <c r="S57" s="155"/>
      <c r="T57" s="155"/>
    </row>
    <row r="58" spans="2:20" s="177" customFormat="1" ht="27" x14ac:dyDescent="0.2">
      <c r="B58" s="747" t="s">
        <v>155</v>
      </c>
      <c r="C58" s="745" t="s">
        <v>259</v>
      </c>
      <c r="D58" s="521" t="s">
        <v>483</v>
      </c>
      <c r="E58" s="653">
        <v>250000</v>
      </c>
      <c r="F58" s="1117">
        <v>80000</v>
      </c>
      <c r="G58" s="1118"/>
      <c r="H58" s="500" t="s">
        <v>388</v>
      </c>
      <c r="I58" s="750" t="s">
        <v>334</v>
      </c>
      <c r="J58" s="155"/>
      <c r="K58" s="293"/>
      <c r="L58" s="155"/>
      <c r="M58" s="155"/>
      <c r="N58" s="155"/>
      <c r="O58" s="155"/>
      <c r="P58" s="155"/>
      <c r="Q58" s="155"/>
      <c r="R58" s="155"/>
      <c r="S58" s="155"/>
      <c r="T58" s="155"/>
    </row>
    <row r="59" spans="2:20" s="177" customFormat="1" ht="27" x14ac:dyDescent="0.2">
      <c r="B59" s="413" t="s">
        <v>184</v>
      </c>
      <c r="C59" s="414" t="s">
        <v>252</v>
      </c>
      <c r="D59" s="294" t="s">
        <v>489</v>
      </c>
      <c r="E59" s="181">
        <v>300000</v>
      </c>
      <c r="F59" s="1073">
        <v>100000</v>
      </c>
      <c r="G59" s="1074"/>
      <c r="H59" s="355" t="s">
        <v>373</v>
      </c>
      <c r="I59" s="182" t="s">
        <v>235</v>
      </c>
      <c r="J59" s="155"/>
      <c r="K59" s="293"/>
      <c r="L59" s="155"/>
      <c r="M59" s="155"/>
      <c r="N59" s="155"/>
      <c r="O59" s="155"/>
      <c r="P59" s="155"/>
      <c r="Q59" s="155"/>
      <c r="R59" s="155"/>
      <c r="S59" s="155"/>
      <c r="T59" s="155"/>
    </row>
    <row r="60" spans="2:20" ht="27" x14ac:dyDescent="0.2">
      <c r="B60" s="413" t="s">
        <v>335</v>
      </c>
      <c r="C60" s="414" t="s">
        <v>252</v>
      </c>
      <c r="D60" s="119" t="s">
        <v>490</v>
      </c>
      <c r="E60" s="355">
        <v>450000</v>
      </c>
      <c r="F60" s="1113">
        <v>180000</v>
      </c>
      <c r="G60" s="1114"/>
      <c r="H60" s="355" t="s">
        <v>336</v>
      </c>
      <c r="I60" s="257" t="s">
        <v>337</v>
      </c>
      <c r="J60" s="155"/>
      <c r="K60" s="293"/>
      <c r="L60" s="155"/>
      <c r="M60" s="155"/>
      <c r="N60" s="155"/>
      <c r="O60" s="155"/>
      <c r="P60" s="155"/>
      <c r="Q60" s="155"/>
      <c r="R60" s="155"/>
      <c r="S60" s="155"/>
      <c r="T60" s="155"/>
    </row>
    <row r="61" spans="2:20" ht="39.75" customHeight="1" thickBot="1" x14ac:dyDescent="0.25">
      <c r="B61" s="415" t="s">
        <v>185</v>
      </c>
      <c r="C61" s="416" t="s">
        <v>186</v>
      </c>
      <c r="D61" s="295" t="s">
        <v>483</v>
      </c>
      <c r="E61" s="354">
        <v>500000</v>
      </c>
      <c r="F61" s="1005">
        <v>170000</v>
      </c>
      <c r="G61" s="1005"/>
      <c r="H61" s="354" t="s">
        <v>374</v>
      </c>
      <c r="I61" s="245" t="s">
        <v>234</v>
      </c>
      <c r="J61" s="156"/>
      <c r="K61" s="293"/>
      <c r="L61" s="155"/>
      <c r="M61" s="155"/>
      <c r="N61" s="155"/>
      <c r="O61" s="155"/>
      <c r="P61" s="155"/>
      <c r="Q61" s="155"/>
      <c r="R61" s="155"/>
      <c r="S61" s="155"/>
      <c r="T61" s="155"/>
    </row>
    <row r="62" spans="2:20" ht="18.75" customHeight="1" thickBot="1" x14ac:dyDescent="0.25">
      <c r="B62" s="190"/>
      <c r="C62" s="191"/>
      <c r="D62" s="192"/>
      <c r="E62" s="193"/>
      <c r="F62" s="193"/>
      <c r="G62" s="193"/>
      <c r="H62" s="194"/>
      <c r="I62" s="106"/>
      <c r="K62" s="293"/>
      <c r="L62" s="155"/>
      <c r="M62" s="155"/>
      <c r="N62" s="155"/>
      <c r="O62" s="155"/>
      <c r="P62" s="155"/>
      <c r="Q62" s="155"/>
      <c r="R62" s="155"/>
      <c r="S62" s="155"/>
      <c r="T62" s="155"/>
    </row>
    <row r="63" spans="2:20" ht="15" customHeight="1" thickBot="1" x14ac:dyDescent="0.25">
      <c r="B63" s="897" t="s">
        <v>160</v>
      </c>
      <c r="C63" s="898"/>
      <c r="D63" s="899"/>
      <c r="E63" s="195"/>
      <c r="F63" s="195"/>
      <c r="G63" s="195"/>
      <c r="H63" s="403" t="s">
        <v>31</v>
      </c>
      <c r="I63" s="106"/>
      <c r="K63" s="293"/>
      <c r="L63" s="155"/>
      <c r="M63" s="155"/>
      <c r="N63" s="155"/>
      <c r="O63" s="155"/>
      <c r="P63" s="155"/>
      <c r="Q63" s="155"/>
      <c r="R63" s="155"/>
      <c r="S63" s="155"/>
      <c r="T63" s="155"/>
    </row>
    <row r="64" spans="2:20" ht="18" customHeight="1" x14ac:dyDescent="0.2">
      <c r="B64" s="197" t="s">
        <v>60</v>
      </c>
      <c r="C64" s="198" t="s">
        <v>61</v>
      </c>
      <c r="D64" s="199" t="s">
        <v>58</v>
      </c>
      <c r="E64" s="200"/>
      <c r="F64" s="200"/>
      <c r="G64" s="200"/>
      <c r="H64" s="200"/>
      <c r="I64" s="106"/>
      <c r="K64" s="293"/>
      <c r="L64" s="155"/>
      <c r="M64" s="155"/>
      <c r="N64" s="155"/>
      <c r="O64" s="155"/>
      <c r="P64" s="155"/>
      <c r="Q64" s="155"/>
      <c r="R64" s="155"/>
      <c r="S64" s="155"/>
      <c r="T64" s="155"/>
    </row>
    <row r="65" spans="1:20" ht="18" customHeight="1" thickBot="1" x14ac:dyDescent="0.25">
      <c r="B65" s="201" t="s">
        <v>338</v>
      </c>
      <c r="C65" s="202">
        <v>8200</v>
      </c>
      <c r="D65" s="203" t="s">
        <v>339</v>
      </c>
      <c r="E65" s="135"/>
      <c r="F65" s="135"/>
      <c r="G65" s="135"/>
      <c r="H65" s="135"/>
      <c r="I65" s="106"/>
      <c r="K65" s="293"/>
      <c r="L65" s="155"/>
      <c r="M65" s="155"/>
      <c r="N65" s="155"/>
      <c r="O65" s="155"/>
      <c r="P65" s="155"/>
      <c r="Q65" s="155"/>
      <c r="R65" s="155"/>
      <c r="S65" s="155"/>
      <c r="T65" s="155"/>
    </row>
    <row r="66" spans="1:20" ht="17.25" customHeight="1" thickBot="1" x14ac:dyDescent="0.25">
      <c r="B66" s="190"/>
      <c r="C66" s="193"/>
      <c r="D66" s="135"/>
      <c r="E66" s="135"/>
      <c r="F66" s="135"/>
      <c r="G66" s="135"/>
      <c r="H66" s="135"/>
      <c r="I66" s="106"/>
      <c r="K66" s="293"/>
      <c r="L66" s="155"/>
      <c r="M66" s="155"/>
      <c r="N66" s="155"/>
      <c r="O66" s="155"/>
      <c r="P66" s="155"/>
      <c r="Q66" s="155"/>
      <c r="R66" s="155"/>
      <c r="S66" s="155"/>
      <c r="T66" s="155"/>
    </row>
    <row r="67" spans="1:20" ht="20" customHeight="1" x14ac:dyDescent="0.2">
      <c r="B67" s="912" t="s">
        <v>59</v>
      </c>
      <c r="C67" s="913"/>
      <c r="D67" s="913"/>
      <c r="E67" s="913"/>
      <c r="F67" s="914"/>
      <c r="G67" s="912" t="s">
        <v>613</v>
      </c>
      <c r="H67" s="913"/>
      <c r="I67" s="914"/>
      <c r="J67" s="155"/>
      <c r="K67" s="155"/>
      <c r="L67" s="155"/>
      <c r="M67" s="155"/>
      <c r="N67" s="155"/>
      <c r="O67" s="155"/>
      <c r="P67" s="155"/>
      <c r="Q67" s="155"/>
      <c r="R67" s="155"/>
    </row>
    <row r="68" spans="1:20" ht="20" customHeight="1" x14ac:dyDescent="0.2">
      <c r="B68" s="299" t="s">
        <v>11</v>
      </c>
      <c r="C68" s="300" t="s">
        <v>163</v>
      </c>
      <c r="D68" s="609" t="s">
        <v>589</v>
      </c>
      <c r="E68" s="609" t="s">
        <v>44</v>
      </c>
      <c r="F68" s="301" t="s">
        <v>58</v>
      </c>
      <c r="G68" s="299" t="s">
        <v>586</v>
      </c>
      <c r="H68" s="300" t="s">
        <v>58</v>
      </c>
      <c r="I68" s="301" t="s">
        <v>585</v>
      </c>
      <c r="J68" s="155"/>
      <c r="K68" s="155"/>
      <c r="L68" s="155"/>
      <c r="M68" s="155"/>
      <c r="N68" s="155"/>
      <c r="O68" s="155"/>
      <c r="P68" s="155"/>
      <c r="Q68" s="155"/>
      <c r="R68" s="155"/>
    </row>
    <row r="69" spans="1:20" ht="20" customHeight="1" x14ac:dyDescent="0.25">
      <c r="B69" s="304" t="s">
        <v>264</v>
      </c>
      <c r="C69" s="731">
        <v>250000</v>
      </c>
      <c r="D69" s="731" t="s">
        <v>590</v>
      </c>
      <c r="E69" s="663">
        <v>30000</v>
      </c>
      <c r="F69" s="257">
        <v>85000</v>
      </c>
      <c r="G69" s="629">
        <f>(H69/1000)*1000</f>
        <v>25500</v>
      </c>
      <c r="H69" s="616">
        <f>(F69*1.3)-F69</f>
        <v>25500</v>
      </c>
      <c r="I69" s="753">
        <f>E69+G69</f>
        <v>55500</v>
      </c>
      <c r="J69" s="720"/>
      <c r="K69" s="155"/>
      <c r="L69" s="155"/>
      <c r="M69" s="155"/>
      <c r="N69" s="155"/>
      <c r="O69" s="155"/>
      <c r="P69" s="155"/>
      <c r="Q69" s="155"/>
      <c r="R69" s="155"/>
    </row>
    <row r="70" spans="1:20" ht="20" customHeight="1" x14ac:dyDescent="0.2">
      <c r="B70" s="305" t="s">
        <v>588</v>
      </c>
      <c r="C70" s="731">
        <v>250000</v>
      </c>
      <c r="D70" s="610" t="s">
        <v>587</v>
      </c>
      <c r="E70" s="664">
        <v>11500</v>
      </c>
      <c r="F70" s="129">
        <v>35000</v>
      </c>
      <c r="G70" s="629">
        <f t="shared" ref="G70:G74" si="6">(H70/1000)*1000</f>
        <v>10500</v>
      </c>
      <c r="H70" s="616">
        <f t="shared" ref="H70:H73" si="7">(F70*1.3)-F70</f>
        <v>10500</v>
      </c>
      <c r="I70" s="570">
        <f t="shared" ref="I70:I78" si="8">E70+G70</f>
        <v>22000</v>
      </c>
      <c r="J70" s="137"/>
      <c r="K70" s="155"/>
      <c r="L70" s="155"/>
      <c r="M70" s="155"/>
      <c r="N70" s="155"/>
      <c r="O70" s="155"/>
      <c r="P70" s="155"/>
      <c r="Q70" s="155"/>
      <c r="R70" s="155"/>
    </row>
    <row r="71" spans="1:20" ht="20" customHeight="1" x14ac:dyDescent="0.25">
      <c r="B71" s="305" t="s">
        <v>611</v>
      </c>
      <c r="C71" s="731">
        <v>250000</v>
      </c>
      <c r="D71" s="610" t="s">
        <v>587</v>
      </c>
      <c r="E71" s="664">
        <v>20000</v>
      </c>
      <c r="F71" s="129">
        <v>80000</v>
      </c>
      <c r="G71" s="629">
        <f t="shared" si="6"/>
        <v>24000</v>
      </c>
      <c r="H71" s="616">
        <f t="shared" si="7"/>
        <v>24000</v>
      </c>
      <c r="I71" s="570">
        <f t="shared" si="8"/>
        <v>44000</v>
      </c>
      <c r="J71" s="720"/>
      <c r="K71" s="155"/>
      <c r="L71" s="155"/>
      <c r="M71" s="155"/>
      <c r="N71" s="155"/>
      <c r="O71" s="155"/>
      <c r="P71" s="155"/>
      <c r="Q71" s="155"/>
      <c r="R71" s="155"/>
    </row>
    <row r="72" spans="1:20" ht="20" customHeight="1" x14ac:dyDescent="0.2">
      <c r="A72" s="106"/>
      <c r="B72" s="305" t="s">
        <v>263</v>
      </c>
      <c r="C72" s="764">
        <v>250000</v>
      </c>
      <c r="D72" s="610" t="s">
        <v>591</v>
      </c>
      <c r="E72" s="663">
        <v>35000</v>
      </c>
      <c r="F72" s="613">
        <v>100000</v>
      </c>
      <c r="G72" s="705">
        <f t="shared" si="6"/>
        <v>30000</v>
      </c>
      <c r="H72" s="616">
        <f t="shared" si="7"/>
        <v>30000</v>
      </c>
      <c r="I72" s="570">
        <f t="shared" si="8"/>
        <v>65000</v>
      </c>
      <c r="J72" s="155"/>
      <c r="K72" s="155"/>
      <c r="L72" s="155"/>
      <c r="M72" s="155"/>
      <c r="N72" s="155"/>
      <c r="O72" s="155"/>
      <c r="P72" s="155"/>
      <c r="Q72" s="155"/>
      <c r="R72" s="155"/>
    </row>
    <row r="73" spans="1:20" ht="20" customHeight="1" x14ac:dyDescent="0.25">
      <c r="B73" s="178" t="s">
        <v>563</v>
      </c>
      <c r="C73" s="618">
        <v>250000</v>
      </c>
      <c r="D73" s="610" t="s">
        <v>591</v>
      </c>
      <c r="E73" s="664">
        <v>17500</v>
      </c>
      <c r="F73" s="129">
        <v>100000</v>
      </c>
      <c r="G73" s="629">
        <f t="shared" si="6"/>
        <v>30000</v>
      </c>
      <c r="H73" s="616">
        <f t="shared" si="7"/>
        <v>30000</v>
      </c>
      <c r="I73" s="570">
        <f t="shared" si="8"/>
        <v>47500</v>
      </c>
      <c r="J73" s="720"/>
      <c r="K73" s="155"/>
      <c r="L73" s="155"/>
      <c r="M73" s="155"/>
      <c r="N73" s="155"/>
      <c r="O73" s="155"/>
      <c r="P73" s="155"/>
      <c r="Q73" s="155"/>
      <c r="R73" s="155"/>
    </row>
    <row r="74" spans="1:20" ht="25" customHeight="1" thickBot="1" x14ac:dyDescent="0.3">
      <c r="B74" s="201" t="s">
        <v>612</v>
      </c>
      <c r="C74" s="452">
        <v>250000</v>
      </c>
      <c r="D74" s="452" t="s">
        <v>599</v>
      </c>
      <c r="E74" s="721">
        <v>30000</v>
      </c>
      <c r="F74" s="133" t="s">
        <v>641</v>
      </c>
      <c r="G74" s="672">
        <f t="shared" si="6"/>
        <v>33000</v>
      </c>
      <c r="H74" s="622">
        <f>(110000*1.3)-110000</f>
        <v>33000</v>
      </c>
      <c r="I74" s="756">
        <f t="shared" si="8"/>
        <v>63000</v>
      </c>
      <c r="J74" s="720"/>
      <c r="K74" s="155"/>
      <c r="L74" s="155"/>
      <c r="M74" s="155"/>
      <c r="N74" s="155"/>
      <c r="O74" s="155"/>
      <c r="P74" s="155"/>
      <c r="Q74" s="155"/>
      <c r="R74" s="155"/>
    </row>
    <row r="75" spans="1:20" ht="20" customHeight="1" x14ac:dyDescent="0.25">
      <c r="B75" s="623" t="s">
        <v>635</v>
      </c>
      <c r="C75" s="666">
        <f>SUM(C76:C77)</f>
        <v>115000</v>
      </c>
      <c r="D75" s="624" t="s">
        <v>597</v>
      </c>
      <c r="E75" s="666">
        <f>SUM(E76:E77)</f>
        <v>11000</v>
      </c>
      <c r="F75" s="628">
        <v>30000</v>
      </c>
      <c r="G75" s="621">
        <f>(H75/1000)*1000</f>
        <v>9000</v>
      </c>
      <c r="H75" s="668">
        <f>(F75*1.3)-F75</f>
        <v>9000</v>
      </c>
      <c r="I75" s="755">
        <f t="shared" si="8"/>
        <v>20000</v>
      </c>
      <c r="J75" s="720"/>
      <c r="K75" s="155"/>
      <c r="L75" s="155"/>
      <c r="M75" s="155"/>
      <c r="N75" s="155"/>
      <c r="O75" s="155"/>
      <c r="P75" s="155"/>
      <c r="Q75" s="155"/>
      <c r="R75" s="155"/>
    </row>
    <row r="76" spans="1:20" ht="20" customHeight="1" x14ac:dyDescent="0.25">
      <c r="B76" s="305" t="s">
        <v>593</v>
      </c>
      <c r="C76" s="663">
        <v>81000</v>
      </c>
      <c r="D76" s="610" t="s">
        <v>598</v>
      </c>
      <c r="E76" s="664">
        <v>6000</v>
      </c>
      <c r="F76" s="613">
        <v>30000</v>
      </c>
      <c r="G76" s="629">
        <f>(H76/1000)*1000</f>
        <v>9000</v>
      </c>
      <c r="H76" s="616">
        <f t="shared" ref="H76:H78" si="9">(F76*1.3)-F76</f>
        <v>9000</v>
      </c>
      <c r="I76" s="753">
        <f t="shared" si="8"/>
        <v>15000</v>
      </c>
      <c r="J76" s="720"/>
      <c r="K76" s="155"/>
      <c r="L76" s="155"/>
      <c r="M76" s="155"/>
      <c r="N76" s="155"/>
      <c r="O76" s="155"/>
      <c r="P76" s="155"/>
      <c r="Q76" s="155"/>
      <c r="R76" s="155"/>
    </row>
    <row r="77" spans="1:20" ht="20" customHeight="1" x14ac:dyDescent="0.25">
      <c r="B77" s="305" t="s">
        <v>594</v>
      </c>
      <c r="C77" s="663">
        <v>34000</v>
      </c>
      <c r="D77" s="610" t="s">
        <v>598</v>
      </c>
      <c r="E77" s="664">
        <v>5000</v>
      </c>
      <c r="F77" s="613">
        <v>30000</v>
      </c>
      <c r="G77" s="629">
        <f>(H77/1000)*1000</f>
        <v>9000</v>
      </c>
      <c r="H77" s="616">
        <f t="shared" si="9"/>
        <v>9000</v>
      </c>
      <c r="I77" s="753">
        <f t="shared" si="8"/>
        <v>14000</v>
      </c>
      <c r="J77" s="720"/>
      <c r="K77" s="155"/>
      <c r="L77" s="155"/>
      <c r="M77" s="155"/>
      <c r="N77" s="155"/>
      <c r="O77" s="155"/>
      <c r="P77" s="155"/>
      <c r="Q77" s="155"/>
      <c r="R77" s="155"/>
    </row>
    <row r="78" spans="1:20" ht="30" customHeight="1" thickBot="1" x14ac:dyDescent="0.3">
      <c r="B78" s="184" t="s">
        <v>643</v>
      </c>
      <c r="C78" s="700">
        <f>C75</f>
        <v>115000</v>
      </c>
      <c r="D78" s="635" t="s">
        <v>597</v>
      </c>
      <c r="E78" s="670">
        <f>E75</f>
        <v>11000</v>
      </c>
      <c r="F78" s="619">
        <v>70000</v>
      </c>
      <c r="G78" s="672">
        <f>(H78/1000)*1000</f>
        <v>21000</v>
      </c>
      <c r="H78" s="622">
        <f t="shared" si="9"/>
        <v>21000</v>
      </c>
      <c r="I78" s="756">
        <f t="shared" si="8"/>
        <v>32000</v>
      </c>
      <c r="J78" s="720"/>
      <c r="K78" s="155"/>
      <c r="L78" s="155"/>
      <c r="M78" s="155"/>
      <c r="N78" s="155"/>
      <c r="O78" s="155"/>
      <c r="P78" s="155"/>
      <c r="Q78" s="155"/>
      <c r="R78" s="155"/>
    </row>
    <row r="79" spans="1:20" ht="20" customHeight="1" thickBot="1" x14ac:dyDescent="0.4">
      <c r="B79" s="963" t="s">
        <v>600</v>
      </c>
      <c r="C79" s="964"/>
      <c r="D79" s="964"/>
      <c r="E79" s="964"/>
      <c r="F79" s="965"/>
      <c r="G79" s="608"/>
      <c r="H79" s="608"/>
      <c r="I79" s="608"/>
      <c r="J79" s="155"/>
      <c r="K79" s="155"/>
      <c r="L79" s="155"/>
      <c r="M79" s="155"/>
      <c r="N79" s="155"/>
      <c r="O79" s="155"/>
      <c r="P79" s="155"/>
      <c r="Q79" s="155"/>
      <c r="R79" s="155"/>
      <c r="S79" s="155"/>
    </row>
    <row r="80" spans="1:20" ht="20" customHeight="1" x14ac:dyDescent="0.35">
      <c r="B80" s="637" t="s">
        <v>11</v>
      </c>
      <c r="C80" s="638" t="s">
        <v>163</v>
      </c>
      <c r="D80" s="639" t="s">
        <v>589</v>
      </c>
      <c r="E80" s="261" t="s">
        <v>44</v>
      </c>
      <c r="F80" s="733" t="s">
        <v>58</v>
      </c>
      <c r="G80" s="608"/>
      <c r="H80" s="608"/>
      <c r="I80" s="608"/>
      <c r="J80" s="155"/>
      <c r="K80" s="155"/>
      <c r="L80" s="155"/>
      <c r="M80" s="155"/>
      <c r="N80" s="155"/>
      <c r="O80" s="155"/>
      <c r="P80" s="155"/>
      <c r="Q80" s="155"/>
      <c r="R80" s="155"/>
      <c r="S80" s="155"/>
    </row>
    <row r="81" spans="2:20" ht="20" customHeight="1" x14ac:dyDescent="0.35">
      <c r="B81" s="643" t="s">
        <v>637</v>
      </c>
      <c r="C81" s="1012">
        <f>C75</f>
        <v>115000</v>
      </c>
      <c r="D81" s="1014" t="s">
        <v>599</v>
      </c>
      <c r="E81" s="1091">
        <f>E75</f>
        <v>11000</v>
      </c>
      <c r="F81" s="1093">
        <v>50000</v>
      </c>
      <c r="G81" s="720" t="s">
        <v>638</v>
      </c>
      <c r="H81" s="608"/>
      <c r="I81" s="608"/>
      <c r="J81" s="155"/>
      <c r="K81" s="155"/>
      <c r="L81" s="155"/>
      <c r="M81" s="155"/>
      <c r="N81" s="155"/>
      <c r="O81" s="155"/>
      <c r="P81" s="155"/>
      <c r="Q81" s="155"/>
      <c r="R81" s="155"/>
      <c r="S81" s="155"/>
    </row>
    <row r="82" spans="2:20" ht="16" customHeight="1" x14ac:dyDescent="0.35">
      <c r="B82" s="644" t="s">
        <v>592</v>
      </c>
      <c r="C82" s="1013"/>
      <c r="D82" s="1015"/>
      <c r="E82" s="1091"/>
      <c r="F82" s="1093"/>
      <c r="G82" s="608"/>
      <c r="H82" s="608"/>
      <c r="I82" s="608"/>
      <c r="J82" s="155"/>
      <c r="K82" s="155"/>
      <c r="L82" s="155"/>
      <c r="M82" s="155"/>
      <c r="N82" s="155"/>
      <c r="O82" s="155"/>
      <c r="P82" s="155"/>
      <c r="Q82" s="155"/>
      <c r="R82" s="155"/>
      <c r="S82" s="155"/>
    </row>
    <row r="83" spans="2:20" ht="20" customHeight="1" x14ac:dyDescent="0.35">
      <c r="B83" s="645" t="s">
        <v>609</v>
      </c>
      <c r="C83" s="1020">
        <f>C76</f>
        <v>81000</v>
      </c>
      <c r="D83" s="1022" t="s">
        <v>599</v>
      </c>
      <c r="E83" s="1091">
        <f>E76</f>
        <v>6000</v>
      </c>
      <c r="F83" s="1093">
        <v>40000</v>
      </c>
      <c r="G83" s="608"/>
      <c r="H83" s="608"/>
      <c r="I83" s="608"/>
      <c r="J83" s="155"/>
      <c r="K83" s="155"/>
      <c r="L83" s="155"/>
      <c r="M83" s="155"/>
      <c r="N83" s="155"/>
      <c r="O83" s="155"/>
      <c r="P83" s="155"/>
      <c r="Q83" s="155"/>
      <c r="R83" s="155"/>
      <c r="S83" s="155"/>
    </row>
    <row r="84" spans="2:20" ht="16.5" customHeight="1" x14ac:dyDescent="0.35">
      <c r="B84" s="641" t="s">
        <v>592</v>
      </c>
      <c r="C84" s="1021"/>
      <c r="D84" s="1023"/>
      <c r="E84" s="1091"/>
      <c r="F84" s="1093"/>
      <c r="G84" s="608"/>
      <c r="H84" s="608"/>
      <c r="I84" s="608"/>
      <c r="J84" s="155"/>
      <c r="K84" s="155"/>
      <c r="L84" s="155"/>
      <c r="M84" s="155"/>
      <c r="N84" s="155"/>
      <c r="O84" s="155"/>
      <c r="P84" s="155"/>
      <c r="Q84" s="155"/>
      <c r="R84" s="155"/>
      <c r="S84" s="155"/>
    </row>
    <row r="85" spans="2:20" ht="20" customHeight="1" x14ac:dyDescent="0.35">
      <c r="B85" s="630" t="s">
        <v>610</v>
      </c>
      <c r="C85" s="1006">
        <f>C77</f>
        <v>34000</v>
      </c>
      <c r="D85" s="1008" t="s">
        <v>599</v>
      </c>
      <c r="E85" s="1091">
        <f>E77</f>
        <v>5000</v>
      </c>
      <c r="F85" s="1093">
        <v>40000</v>
      </c>
      <c r="G85" s="608"/>
      <c r="H85" s="608"/>
      <c r="I85" s="608"/>
      <c r="J85" s="155"/>
      <c r="K85" s="155"/>
      <c r="L85" s="155"/>
      <c r="M85" s="155"/>
      <c r="N85" s="155"/>
      <c r="O85" s="155"/>
      <c r="P85" s="155"/>
      <c r="Q85" s="155"/>
      <c r="R85" s="155"/>
      <c r="S85" s="155"/>
    </row>
    <row r="86" spans="2:20" ht="18.75" customHeight="1" thickBot="1" x14ac:dyDescent="0.4">
      <c r="B86" s="642" t="s">
        <v>592</v>
      </c>
      <c r="C86" s="1007"/>
      <c r="D86" s="1009"/>
      <c r="E86" s="1092"/>
      <c r="F86" s="1094"/>
      <c r="G86" s="608"/>
      <c r="H86" s="608"/>
      <c r="I86" s="608"/>
      <c r="J86" s="155"/>
      <c r="K86" s="155"/>
      <c r="L86" s="155"/>
      <c r="M86" s="155"/>
      <c r="N86" s="155"/>
      <c r="O86" s="155"/>
      <c r="P86" s="155"/>
      <c r="Q86" s="155"/>
      <c r="R86" s="155"/>
      <c r="S86" s="155"/>
    </row>
    <row r="87" spans="2:20" ht="10.9" customHeight="1" thickBot="1" x14ac:dyDescent="0.25">
      <c r="B87" s="897" t="s">
        <v>9</v>
      </c>
      <c r="C87" s="898"/>
      <c r="D87" s="898"/>
      <c r="E87" s="899"/>
      <c r="F87" s="135"/>
      <c r="G87" s="106"/>
      <c r="H87" s="106"/>
      <c r="I87" s="106"/>
      <c r="K87" s="293"/>
      <c r="L87" s="155"/>
      <c r="M87" s="155"/>
      <c r="N87" s="155"/>
      <c r="O87" s="155"/>
      <c r="P87" s="155"/>
      <c r="Q87" s="155"/>
      <c r="R87" s="155"/>
      <c r="S87" s="155"/>
      <c r="T87" s="155"/>
    </row>
    <row r="88" spans="2:20" ht="10.9" customHeight="1" x14ac:dyDescent="0.2">
      <c r="B88" s="204" t="s">
        <v>69</v>
      </c>
      <c r="C88" s="205">
        <v>0.6</v>
      </c>
      <c r="D88" s="205" t="s">
        <v>70</v>
      </c>
      <c r="E88" s="206">
        <v>0.8</v>
      </c>
      <c r="F88" s="135"/>
      <c r="G88" s="106"/>
      <c r="H88" s="106"/>
      <c r="I88" s="106"/>
      <c r="K88" s="293"/>
      <c r="L88" s="155"/>
      <c r="M88" s="155"/>
      <c r="N88" s="155"/>
      <c r="O88" s="155"/>
      <c r="P88" s="155"/>
      <c r="Q88" s="155"/>
      <c r="R88" s="155"/>
      <c r="S88" s="155"/>
      <c r="T88" s="155"/>
    </row>
    <row r="89" spans="2:20" ht="10.9" customHeight="1" x14ac:dyDescent="0.2">
      <c r="B89" s="207" t="s">
        <v>71</v>
      </c>
      <c r="C89" s="208">
        <v>1.2</v>
      </c>
      <c r="D89" s="208" t="s">
        <v>72</v>
      </c>
      <c r="E89" s="209">
        <v>0.9</v>
      </c>
      <c r="F89" s="210"/>
      <c r="G89" s="106"/>
      <c r="H89" s="106"/>
      <c r="I89" s="976"/>
      <c r="J89" s="976"/>
      <c r="K89" s="293"/>
      <c r="L89" s="155"/>
      <c r="M89" s="155"/>
      <c r="N89" s="155"/>
      <c r="O89" s="155"/>
      <c r="P89" s="155"/>
      <c r="Q89" s="155"/>
      <c r="R89" s="155"/>
      <c r="S89" s="155"/>
      <c r="T89" s="155"/>
    </row>
    <row r="90" spans="2:20" ht="10.9" customHeight="1" x14ac:dyDescent="0.2">
      <c r="B90" s="207" t="s">
        <v>73</v>
      </c>
      <c r="C90" s="208">
        <v>1.3</v>
      </c>
      <c r="D90" s="208" t="s">
        <v>74</v>
      </c>
      <c r="E90" s="209">
        <v>1.3</v>
      </c>
      <c r="F90" s="210"/>
      <c r="G90" s="106"/>
      <c r="H90" s="106"/>
      <c r="I90" s="976"/>
      <c r="J90" s="976"/>
      <c r="K90" s="293"/>
      <c r="L90" s="155"/>
      <c r="M90" s="155"/>
      <c r="N90" s="155"/>
      <c r="O90" s="155"/>
      <c r="P90" s="155"/>
      <c r="Q90" s="155"/>
      <c r="R90" s="155"/>
      <c r="S90" s="155"/>
      <c r="T90" s="155"/>
    </row>
    <row r="91" spans="2:20" ht="10.9" customHeight="1" x14ac:dyDescent="0.2">
      <c r="B91" s="207" t="s">
        <v>75</v>
      </c>
      <c r="C91" s="208">
        <v>1.2</v>
      </c>
      <c r="D91" s="208" t="s">
        <v>76</v>
      </c>
      <c r="E91" s="209">
        <v>1.3</v>
      </c>
      <c r="F91" s="210"/>
      <c r="G91" s="106"/>
      <c r="H91" s="106"/>
      <c r="I91" s="976"/>
      <c r="J91" s="976"/>
      <c r="K91" s="293"/>
      <c r="L91" s="155"/>
      <c r="M91" s="155"/>
      <c r="N91" s="155"/>
      <c r="O91" s="155"/>
      <c r="P91" s="155"/>
      <c r="Q91" s="155"/>
      <c r="R91" s="155"/>
      <c r="S91" s="155"/>
      <c r="T91" s="155"/>
    </row>
    <row r="92" spans="2:20" ht="10.9" customHeight="1" x14ac:dyDescent="0.2">
      <c r="B92" s="207" t="s">
        <v>77</v>
      </c>
      <c r="C92" s="208">
        <v>1</v>
      </c>
      <c r="D92" s="208" t="s">
        <v>78</v>
      </c>
      <c r="E92" s="209">
        <v>1.4</v>
      </c>
      <c r="F92" s="210"/>
      <c r="G92" s="106"/>
      <c r="H92" s="106"/>
      <c r="I92" s="976"/>
      <c r="J92" s="976"/>
      <c r="K92" s="293"/>
      <c r="L92" s="155"/>
      <c r="M92" s="155"/>
      <c r="N92" s="155"/>
      <c r="O92" s="155"/>
      <c r="P92" s="155"/>
      <c r="Q92" s="155"/>
      <c r="R92" s="155"/>
      <c r="S92" s="155"/>
      <c r="T92" s="155"/>
    </row>
    <row r="93" spans="2:20" ht="10.9" customHeight="1" thickBot="1" x14ac:dyDescent="0.25">
      <c r="B93" s="211" t="s">
        <v>79</v>
      </c>
      <c r="C93" s="212">
        <v>0.8</v>
      </c>
      <c r="D93" s="212" t="s">
        <v>80</v>
      </c>
      <c r="E93" s="213">
        <v>1.4</v>
      </c>
      <c r="F93" s="210"/>
      <c r="G93" s="106"/>
      <c r="H93" s="214"/>
      <c r="I93" s="976"/>
      <c r="J93" s="976"/>
      <c r="K93" s="293"/>
      <c r="L93" s="155"/>
      <c r="M93" s="155"/>
      <c r="N93" s="155"/>
      <c r="O93" s="155"/>
      <c r="P93" s="155"/>
      <c r="Q93" s="155"/>
      <c r="R93" s="155"/>
      <c r="S93" s="155"/>
      <c r="T93" s="155"/>
    </row>
    <row r="94" spans="2:20" ht="10.9" customHeight="1" thickBot="1" x14ac:dyDescent="0.25">
      <c r="B94" s="210"/>
      <c r="C94" s="210"/>
      <c r="D94" s="210"/>
      <c r="E94" s="210"/>
      <c r="F94" s="210"/>
      <c r="G94" s="106"/>
      <c r="H94" s="214"/>
      <c r="I94" s="976"/>
      <c r="J94" s="976"/>
      <c r="K94" s="293"/>
      <c r="L94" s="155"/>
      <c r="M94" s="155"/>
      <c r="N94" s="155"/>
      <c r="O94" s="155"/>
      <c r="P94" s="155"/>
      <c r="Q94" s="155"/>
      <c r="R94" s="155"/>
      <c r="S94" s="155"/>
      <c r="T94" s="155"/>
    </row>
    <row r="95" spans="2:20" s="66" customFormat="1" ht="28.5" customHeight="1" thickBot="1" x14ac:dyDescent="0.3">
      <c r="B95" s="825" t="s">
        <v>81</v>
      </c>
      <c r="C95" s="827"/>
      <c r="D95" s="71"/>
      <c r="E95" s="71"/>
      <c r="F95" s="71"/>
      <c r="G95" s="71"/>
      <c r="H95" s="93"/>
      <c r="I95" s="976"/>
      <c r="J95" s="976"/>
      <c r="K95" s="480"/>
    </row>
    <row r="96" spans="2:20" s="66" customFormat="1" ht="10.5" x14ac:dyDescent="0.25">
      <c r="B96" s="360" t="s">
        <v>82</v>
      </c>
      <c r="C96" s="94">
        <v>0.15</v>
      </c>
      <c r="D96" s="71"/>
      <c r="E96" s="71"/>
      <c r="F96" s="71"/>
      <c r="G96" s="71"/>
      <c r="H96" s="71"/>
      <c r="I96" s="976"/>
      <c r="J96" s="976"/>
      <c r="K96" s="480"/>
    </row>
    <row r="97" spans="2:20" s="66" customFormat="1" ht="42" x14ac:dyDescent="0.25">
      <c r="B97" s="360" t="s">
        <v>320</v>
      </c>
      <c r="C97" s="94">
        <v>0.15</v>
      </c>
      <c r="D97" s="71"/>
      <c r="E97" s="71"/>
      <c r="F97" s="71"/>
      <c r="G97" s="71"/>
      <c r="H97" s="71"/>
      <c r="I97" s="976"/>
      <c r="J97" s="976"/>
      <c r="K97" s="480"/>
    </row>
    <row r="98" spans="2:20" s="66" customFormat="1" ht="31.5" x14ac:dyDescent="0.25">
      <c r="B98" s="96" t="s">
        <v>255</v>
      </c>
      <c r="C98" s="95">
        <v>0.35</v>
      </c>
      <c r="D98" s="71"/>
      <c r="E98" s="71"/>
      <c r="F98" s="71"/>
      <c r="G98" s="71"/>
      <c r="H98" s="71"/>
      <c r="I98" s="976"/>
      <c r="J98" s="976"/>
      <c r="K98" s="480"/>
    </row>
    <row r="99" spans="2:20" s="66" customFormat="1" ht="10.5" x14ac:dyDescent="0.25">
      <c r="B99" s="359" t="s">
        <v>321</v>
      </c>
      <c r="C99" s="95">
        <v>0.15</v>
      </c>
      <c r="D99" s="71"/>
      <c r="E99" s="71"/>
      <c r="F99" s="71"/>
      <c r="G99" s="71"/>
      <c r="H99" s="71"/>
      <c r="I99" s="976"/>
      <c r="J99" s="976"/>
      <c r="K99" s="480"/>
    </row>
    <row r="100" spans="2:20" s="66" customFormat="1" ht="31.5" x14ac:dyDescent="0.25">
      <c r="B100" s="359" t="s">
        <v>83</v>
      </c>
      <c r="C100" s="95">
        <v>0.55000000000000004</v>
      </c>
      <c r="D100" s="71"/>
      <c r="E100" s="71"/>
      <c r="F100" s="71"/>
      <c r="G100" s="71"/>
      <c r="H100" s="71"/>
      <c r="I100" s="976"/>
      <c r="J100" s="976"/>
      <c r="K100" s="480"/>
    </row>
    <row r="101" spans="2:20" s="66" customFormat="1" ht="10.5" x14ac:dyDescent="0.25">
      <c r="B101" s="359" t="s">
        <v>230</v>
      </c>
      <c r="C101" s="95">
        <v>0.15</v>
      </c>
      <c r="D101" s="71"/>
      <c r="E101" s="71"/>
      <c r="F101" s="71"/>
      <c r="G101" s="71"/>
      <c r="H101" s="71"/>
      <c r="I101" s="976"/>
      <c r="J101" s="976"/>
      <c r="K101" s="480"/>
    </row>
    <row r="102" spans="2:20" s="66" customFormat="1" ht="10.5" x14ac:dyDescent="0.25">
      <c r="B102" s="359" t="s">
        <v>84</v>
      </c>
      <c r="C102" s="95">
        <v>0.15</v>
      </c>
      <c r="D102" s="71"/>
      <c r="E102" s="71"/>
      <c r="F102" s="71"/>
      <c r="G102" s="71"/>
      <c r="H102" s="71"/>
      <c r="I102" s="976"/>
      <c r="J102" s="976"/>
      <c r="K102" s="480"/>
    </row>
    <row r="103" spans="2:20" s="66" customFormat="1" ht="10.5" x14ac:dyDescent="0.25">
      <c r="B103" s="359" t="s">
        <v>322</v>
      </c>
      <c r="C103" s="95">
        <v>0.2</v>
      </c>
      <c r="D103" s="71"/>
      <c r="E103" s="71"/>
      <c r="F103" s="71"/>
      <c r="G103" s="71"/>
      <c r="H103" s="71"/>
      <c r="I103" s="976"/>
      <c r="J103" s="976"/>
      <c r="K103" s="480"/>
    </row>
    <row r="104" spans="2:20" s="10" customFormat="1" ht="10.5" x14ac:dyDescent="0.25">
      <c r="B104" s="359" t="s">
        <v>85</v>
      </c>
      <c r="C104" s="95">
        <v>0.15</v>
      </c>
      <c r="D104" s="71"/>
      <c r="E104" s="71"/>
      <c r="F104" s="71"/>
      <c r="G104" s="71"/>
      <c r="H104" s="71"/>
      <c r="I104" s="976"/>
      <c r="J104" s="976"/>
      <c r="K104" s="480"/>
    </row>
    <row r="105" spans="2:20" s="10" customFormat="1" ht="10.5" x14ac:dyDescent="0.25">
      <c r="B105" s="359" t="s">
        <v>86</v>
      </c>
      <c r="C105" s="95">
        <v>0.15</v>
      </c>
      <c r="D105" s="71"/>
      <c r="E105" s="71"/>
      <c r="F105" s="71"/>
      <c r="G105" s="71"/>
      <c r="H105" s="71"/>
      <c r="I105" s="976"/>
      <c r="J105" s="976"/>
      <c r="K105" s="480"/>
    </row>
    <row r="106" spans="2:20" s="10" customFormat="1" ht="31.5" x14ac:dyDescent="0.25">
      <c r="B106" s="359" t="s">
        <v>87</v>
      </c>
      <c r="C106" s="95">
        <v>0.25</v>
      </c>
      <c r="D106" s="71"/>
      <c r="E106" s="71"/>
      <c r="F106" s="71"/>
      <c r="G106" s="71"/>
      <c r="H106" s="71"/>
      <c r="I106" s="976"/>
      <c r="J106" s="976"/>
      <c r="K106" s="480"/>
    </row>
    <row r="107" spans="2:20" s="10" customFormat="1" ht="52.5" x14ac:dyDescent="0.25">
      <c r="B107" s="96" t="s">
        <v>88</v>
      </c>
      <c r="C107" s="97">
        <v>1</v>
      </c>
      <c r="D107" s="71"/>
      <c r="E107" s="71"/>
      <c r="F107" s="71"/>
      <c r="G107" s="71"/>
      <c r="H107" s="71"/>
      <c r="I107" s="976"/>
      <c r="J107" s="976"/>
      <c r="K107" s="480"/>
    </row>
    <row r="108" spans="2:20" s="10" customFormat="1" ht="10.5" x14ac:dyDescent="0.25">
      <c r="B108" s="96" t="s">
        <v>89</v>
      </c>
      <c r="C108" s="97">
        <v>0.5</v>
      </c>
      <c r="D108" s="71"/>
      <c r="E108" s="71"/>
      <c r="F108" s="71"/>
      <c r="G108" s="71"/>
      <c r="H108" s="89"/>
      <c r="I108" s="976"/>
      <c r="J108" s="976"/>
      <c r="K108" s="480"/>
    </row>
    <row r="109" spans="2:20" s="10" customFormat="1" ht="10.5" x14ac:dyDescent="0.25">
      <c r="B109" s="96" t="s">
        <v>90</v>
      </c>
      <c r="C109" s="97">
        <v>0.5</v>
      </c>
      <c r="D109" s="71"/>
      <c r="E109" s="71"/>
      <c r="F109" s="71"/>
      <c r="G109" s="71"/>
      <c r="H109" s="99"/>
      <c r="I109" s="976"/>
      <c r="J109" s="976"/>
      <c r="K109" s="480"/>
    </row>
    <row r="110" spans="2:20" s="10" customFormat="1" ht="12.5" x14ac:dyDescent="0.25">
      <c r="B110" s="96" t="s">
        <v>324</v>
      </c>
      <c r="C110" s="98">
        <v>0.15</v>
      </c>
      <c r="D110" s="403" t="s">
        <v>31</v>
      </c>
      <c r="E110" s="88"/>
      <c r="F110" s="88"/>
      <c r="G110" s="88"/>
      <c r="H110" s="99"/>
      <c r="I110" s="976"/>
      <c r="J110" s="976"/>
      <c r="K110" s="480"/>
    </row>
    <row r="111" spans="2:20" s="10" customFormat="1" ht="11" thickBot="1" x14ac:dyDescent="0.3">
      <c r="B111" s="100" t="s">
        <v>91</v>
      </c>
      <c r="C111" s="101">
        <v>0.15</v>
      </c>
      <c r="I111" s="976"/>
      <c r="J111" s="976"/>
      <c r="K111" s="480"/>
    </row>
    <row r="112" spans="2:20" s="66" customFormat="1" ht="22.5" customHeight="1" x14ac:dyDescent="0.25">
      <c r="B112" s="210"/>
      <c r="C112" s="210"/>
      <c r="D112" s="210"/>
      <c r="E112" s="210"/>
      <c r="F112" s="210"/>
      <c r="G112" s="106"/>
      <c r="H112" s="214"/>
      <c r="I112" s="976"/>
      <c r="J112" s="976"/>
      <c r="K112" s="293"/>
      <c r="L112" s="155"/>
      <c r="M112" s="155"/>
      <c r="N112" s="155"/>
      <c r="O112" s="155"/>
      <c r="P112" s="155"/>
      <c r="Q112" s="155"/>
      <c r="R112" s="155"/>
      <c r="S112" s="155"/>
      <c r="T112" s="155"/>
    </row>
    <row r="113" spans="2:20" s="66" customFormat="1" ht="10.9" customHeight="1" x14ac:dyDescent="0.25">
      <c r="B113" s="215"/>
      <c r="C113" s="216"/>
      <c r="D113" s="99"/>
      <c r="E113" s="99"/>
      <c r="F113" s="99"/>
      <c r="G113" s="99"/>
      <c r="H113" s="105"/>
      <c r="I113" s="1"/>
      <c r="J113" s="1"/>
      <c r="K113" s="293"/>
      <c r="L113" s="155"/>
      <c r="M113" s="155"/>
      <c r="N113" s="155"/>
      <c r="O113" s="155"/>
      <c r="P113" s="155"/>
      <c r="Q113" s="155"/>
      <c r="R113" s="155"/>
      <c r="S113" s="155"/>
      <c r="T113" s="155"/>
    </row>
    <row r="114" spans="2:20" s="66" customFormat="1" ht="10.9" customHeight="1" x14ac:dyDescent="0.25">
      <c r="B114" s="103"/>
      <c r="C114" s="104"/>
      <c r="D114" s="99"/>
      <c r="E114" s="279"/>
      <c r="F114" s="279"/>
      <c r="G114" s="279"/>
      <c r="H114" s="105"/>
      <c r="I114" s="1"/>
      <c r="J114" s="1"/>
      <c r="K114" s="293"/>
      <c r="L114" s="155"/>
      <c r="M114" s="155"/>
      <c r="N114" s="155"/>
      <c r="O114" s="155"/>
      <c r="P114" s="155"/>
      <c r="Q114" s="155"/>
      <c r="R114" s="155"/>
      <c r="S114" s="155"/>
      <c r="T114" s="155"/>
    </row>
    <row r="115" spans="2:20" s="66" customFormat="1" ht="10.9" customHeight="1" x14ac:dyDescent="0.25">
      <c r="B115" s="263" t="s">
        <v>326</v>
      </c>
      <c r="C115" s="263"/>
      <c r="D115" s="263"/>
      <c r="E115" s="263"/>
      <c r="F115" s="263"/>
      <c r="G115" s="263"/>
      <c r="H115" s="105"/>
      <c r="I115" s="1"/>
      <c r="J115" s="1"/>
      <c r="K115" s="293"/>
      <c r="L115" s="155"/>
      <c r="M115" s="155"/>
      <c r="N115" s="155"/>
      <c r="O115" s="155"/>
      <c r="P115" s="155"/>
      <c r="Q115" s="155"/>
      <c r="R115" s="155"/>
      <c r="S115" s="155"/>
      <c r="T115" s="155"/>
    </row>
    <row r="116" spans="2:20" s="66" customFormat="1" ht="10.9" customHeight="1" x14ac:dyDescent="0.25">
      <c r="B116" s="263" t="s">
        <v>96</v>
      </c>
      <c r="C116" s="263"/>
      <c r="D116" s="263"/>
      <c r="E116" s="263"/>
      <c r="F116" s="263"/>
      <c r="G116" s="263"/>
      <c r="H116" s="105"/>
      <c r="I116" s="53"/>
      <c r="J116" s="53"/>
      <c r="K116" s="293"/>
      <c r="L116" s="155"/>
      <c r="M116" s="155"/>
      <c r="N116" s="155"/>
      <c r="O116" s="155"/>
      <c r="P116" s="155"/>
      <c r="Q116" s="155"/>
      <c r="R116" s="155"/>
      <c r="S116" s="155"/>
      <c r="T116" s="155"/>
    </row>
    <row r="117" spans="2:20" s="66" customFormat="1" ht="10.9" customHeight="1" x14ac:dyDescent="0.25">
      <c r="B117" s="263" t="s">
        <v>644</v>
      </c>
      <c r="C117" s="263"/>
      <c r="D117" s="263"/>
      <c r="E117" s="263"/>
      <c r="F117" s="263"/>
      <c r="G117" s="265"/>
      <c r="H117" s="71"/>
      <c r="I117" s="53"/>
      <c r="J117" s="53"/>
      <c r="K117" s="293"/>
      <c r="L117" s="155"/>
      <c r="M117" s="155"/>
      <c r="N117" s="155"/>
      <c r="O117" s="155"/>
      <c r="P117" s="155"/>
      <c r="Q117" s="155"/>
      <c r="R117" s="155"/>
      <c r="S117" s="155"/>
      <c r="T117" s="155"/>
    </row>
    <row r="118" spans="2:20" s="10" customFormat="1" ht="21" customHeight="1" x14ac:dyDescent="0.25">
      <c r="B118" s="263" t="s">
        <v>97</v>
      </c>
      <c r="C118" s="263"/>
      <c r="D118" s="265"/>
      <c r="E118" s="265"/>
      <c r="F118" s="265"/>
      <c r="G118" s="265"/>
      <c r="H118" s="71"/>
      <c r="I118" s="352"/>
      <c r="J118" s="352"/>
      <c r="K118" s="293"/>
      <c r="L118" s="155"/>
      <c r="M118" s="155"/>
      <c r="N118" s="155"/>
      <c r="O118" s="155"/>
      <c r="P118" s="155"/>
      <c r="Q118" s="155"/>
      <c r="R118" s="155"/>
      <c r="S118" s="155"/>
      <c r="T118" s="155"/>
    </row>
    <row r="119" spans="2:20" ht="10.9" customHeight="1" x14ac:dyDescent="0.25">
      <c r="B119" s="263" t="s">
        <v>98</v>
      </c>
      <c r="C119" s="263"/>
      <c r="D119" s="266"/>
      <c r="E119" s="266"/>
      <c r="F119" s="266"/>
      <c r="G119" s="266"/>
      <c r="H119" s="10"/>
      <c r="K119" s="293"/>
      <c r="L119" s="155"/>
      <c r="M119" s="155"/>
      <c r="N119" s="155"/>
      <c r="O119" s="155"/>
      <c r="P119" s="155"/>
      <c r="Q119" s="155"/>
      <c r="R119" s="155"/>
      <c r="S119" s="155"/>
      <c r="T119" s="155"/>
    </row>
    <row r="120" spans="2:20" ht="10.9" customHeight="1" x14ac:dyDescent="0.25">
      <c r="B120" s="263" t="s">
        <v>164</v>
      </c>
      <c r="C120" s="263"/>
      <c r="D120" s="275"/>
      <c r="E120" s="275"/>
      <c r="F120" s="275"/>
      <c r="G120" s="275"/>
      <c r="H120" s="106"/>
      <c r="I120" s="106"/>
      <c r="J120" s="106"/>
      <c r="K120" s="293"/>
      <c r="L120" s="155"/>
      <c r="M120" s="155"/>
      <c r="N120" s="155"/>
      <c r="O120" s="155"/>
      <c r="P120" s="155"/>
      <c r="Q120" s="155"/>
      <c r="R120" s="155"/>
      <c r="S120" s="155"/>
      <c r="T120" s="155"/>
    </row>
    <row r="121" spans="2:20" ht="10.9" customHeight="1" x14ac:dyDescent="0.25">
      <c r="B121" s="10"/>
      <c r="C121" s="10"/>
      <c r="D121" s="106"/>
      <c r="E121" s="106"/>
      <c r="F121" s="106"/>
      <c r="G121" s="106"/>
      <c r="H121" s="106"/>
      <c r="I121" s="106"/>
      <c r="J121" s="106"/>
      <c r="K121" s="293"/>
      <c r="L121" s="155"/>
      <c r="M121" s="155"/>
      <c r="N121" s="155"/>
      <c r="O121" s="155"/>
      <c r="P121" s="155"/>
      <c r="Q121" s="155"/>
      <c r="R121" s="155"/>
      <c r="S121" s="155"/>
      <c r="T121" s="155"/>
    </row>
    <row r="122" spans="2:20" ht="10.9" customHeight="1" x14ac:dyDescent="0.2">
      <c r="B122" s="106"/>
      <c r="C122" s="106"/>
      <c r="D122" s="106"/>
      <c r="E122" s="106"/>
      <c r="F122" s="106"/>
      <c r="G122" s="106"/>
      <c r="H122" s="106"/>
      <c r="I122" s="106"/>
      <c r="J122" s="106"/>
      <c r="K122" s="293"/>
      <c r="L122" s="155"/>
      <c r="M122" s="155"/>
      <c r="N122" s="155"/>
      <c r="O122" s="155"/>
      <c r="P122" s="155"/>
      <c r="Q122" s="155"/>
      <c r="R122" s="155"/>
      <c r="S122" s="155"/>
      <c r="T122" s="155"/>
    </row>
    <row r="123" spans="2:20" ht="10.9" customHeight="1" x14ac:dyDescent="0.2">
      <c r="B123" s="106"/>
      <c r="C123" s="106"/>
      <c r="D123" s="106"/>
      <c r="E123" s="106"/>
      <c r="F123" s="106"/>
      <c r="G123" s="106"/>
      <c r="H123" s="106"/>
      <c r="I123" s="106"/>
      <c r="J123" s="106"/>
      <c r="K123" s="293"/>
      <c r="L123" s="155"/>
      <c r="M123" s="155"/>
      <c r="N123" s="155"/>
      <c r="O123" s="155"/>
      <c r="P123" s="155"/>
      <c r="Q123" s="155"/>
      <c r="R123" s="155"/>
      <c r="S123" s="155"/>
      <c r="T123" s="155"/>
    </row>
    <row r="124" spans="2:20" ht="10.9" customHeight="1" x14ac:dyDescent="0.2">
      <c r="B124" s="106"/>
      <c r="C124" s="106"/>
      <c r="D124" s="106"/>
      <c r="E124" s="106"/>
      <c r="F124" s="106"/>
      <c r="G124" s="106"/>
      <c r="H124" s="106"/>
      <c r="I124" s="106"/>
      <c r="J124" s="106"/>
      <c r="K124" s="293"/>
      <c r="L124" s="155"/>
      <c r="M124" s="155"/>
      <c r="N124" s="155"/>
      <c r="O124" s="155"/>
      <c r="P124" s="155"/>
      <c r="Q124" s="155"/>
      <c r="R124" s="155"/>
      <c r="S124" s="155"/>
      <c r="T124" s="155"/>
    </row>
    <row r="125" spans="2:20" ht="10.9" customHeight="1" x14ac:dyDescent="0.2">
      <c r="B125" s="106"/>
      <c r="C125" s="106"/>
      <c r="D125" s="106"/>
      <c r="E125" s="106"/>
      <c r="F125" s="106"/>
      <c r="G125" s="106"/>
      <c r="H125" s="106"/>
      <c r="I125" s="106"/>
      <c r="J125" s="106"/>
      <c r="K125" s="293"/>
      <c r="L125" s="155"/>
      <c r="M125" s="155"/>
      <c r="N125" s="155"/>
      <c r="O125" s="155"/>
      <c r="P125" s="155"/>
      <c r="Q125" s="155"/>
      <c r="R125" s="155"/>
      <c r="S125" s="155"/>
      <c r="T125" s="155"/>
    </row>
    <row r="126" spans="2:20" ht="10.9" customHeight="1" x14ac:dyDescent="0.2">
      <c r="B126" s="106"/>
      <c r="C126" s="106"/>
      <c r="D126" s="106"/>
      <c r="E126" s="106"/>
      <c r="F126" s="106"/>
      <c r="G126" s="106"/>
      <c r="H126" s="106"/>
      <c r="I126" s="106"/>
      <c r="J126" s="106"/>
      <c r="K126" s="293"/>
      <c r="L126" s="155"/>
      <c r="M126" s="155"/>
      <c r="N126" s="155"/>
      <c r="O126" s="155"/>
      <c r="P126" s="155"/>
      <c r="Q126" s="155"/>
      <c r="R126" s="155"/>
      <c r="S126" s="155"/>
      <c r="T126" s="155"/>
    </row>
    <row r="127" spans="2:20" ht="10.9" customHeight="1" x14ac:dyDescent="0.2">
      <c r="B127" s="106"/>
      <c r="C127" s="106"/>
      <c r="D127" s="106"/>
      <c r="E127" s="106"/>
      <c r="F127" s="106"/>
      <c r="G127" s="106"/>
      <c r="H127" s="106"/>
      <c r="I127" s="106"/>
      <c r="J127" s="106"/>
      <c r="K127" s="293"/>
      <c r="L127" s="155"/>
      <c r="M127" s="155"/>
      <c r="N127" s="155"/>
      <c r="O127" s="155"/>
      <c r="P127" s="155"/>
      <c r="Q127" s="155"/>
      <c r="R127" s="155"/>
      <c r="S127" s="155"/>
      <c r="T127" s="155"/>
    </row>
    <row r="128" spans="2:20" ht="10.9" customHeight="1" x14ac:dyDescent="0.2">
      <c r="B128" s="106"/>
      <c r="C128" s="106"/>
      <c r="D128" s="106"/>
      <c r="E128" s="106"/>
      <c r="F128" s="106"/>
      <c r="G128" s="106"/>
      <c r="H128" s="106"/>
      <c r="I128" s="106"/>
      <c r="J128" s="106"/>
      <c r="K128" s="293"/>
      <c r="L128" s="155"/>
      <c r="M128" s="155"/>
      <c r="N128" s="155"/>
      <c r="O128" s="155"/>
      <c r="P128" s="155"/>
      <c r="Q128" s="155"/>
      <c r="R128" s="155"/>
      <c r="S128" s="155"/>
      <c r="T128" s="155"/>
    </row>
    <row r="129" spans="1:20" ht="10.9" customHeight="1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</row>
    <row r="130" spans="1:20" ht="10.9" customHeight="1" x14ac:dyDescent="0.2">
      <c r="B130" s="106"/>
      <c r="C130" s="106"/>
      <c r="D130" s="106"/>
      <c r="E130" s="106"/>
      <c r="F130" s="106"/>
      <c r="G130" s="106"/>
      <c r="H130" s="106"/>
      <c r="I130" s="106"/>
      <c r="J130" s="106"/>
    </row>
    <row r="131" spans="1:20" ht="10.9" customHeight="1" x14ac:dyDescent="0.2">
      <c r="B131" s="106"/>
      <c r="C131" s="106"/>
      <c r="D131" s="106"/>
      <c r="E131" s="106"/>
      <c r="F131" s="106"/>
      <c r="G131" s="106"/>
      <c r="H131" s="106"/>
      <c r="I131" s="106"/>
      <c r="J131" s="106"/>
    </row>
    <row r="132" spans="1:20" s="291" customFormat="1" ht="10.9" customHeight="1" x14ac:dyDescent="0.2">
      <c r="A132" s="156"/>
      <c r="B132" s="106"/>
      <c r="C132" s="106"/>
      <c r="D132" s="106"/>
      <c r="E132" s="106"/>
      <c r="F132" s="106"/>
      <c r="G132" s="106"/>
      <c r="H132" s="106"/>
      <c r="I132" s="106"/>
      <c r="J132" s="106"/>
      <c r="L132" s="196"/>
      <c r="M132" s="156"/>
      <c r="N132" s="156"/>
      <c r="O132" s="156"/>
      <c r="P132" s="156"/>
      <c r="Q132" s="156"/>
      <c r="R132" s="156"/>
      <c r="S132" s="156"/>
      <c r="T132" s="156"/>
    </row>
    <row r="133" spans="1:20" s="291" customFormat="1" ht="10.9" customHeight="1" x14ac:dyDescent="0.2">
      <c r="A133" s="156"/>
      <c r="B133" s="106"/>
      <c r="C133" s="106"/>
      <c r="D133" s="106"/>
      <c r="E133" s="106"/>
      <c r="F133" s="106"/>
      <c r="G133" s="106"/>
      <c r="H133" s="106"/>
      <c r="I133" s="106"/>
      <c r="J133" s="106"/>
      <c r="L133" s="196"/>
      <c r="M133" s="156"/>
      <c r="N133" s="156"/>
      <c r="O133" s="156"/>
      <c r="P133" s="156"/>
      <c r="Q133" s="156"/>
      <c r="R133" s="156"/>
      <c r="S133" s="156"/>
      <c r="T133" s="156"/>
    </row>
    <row r="134" spans="1:20" s="291" customFormat="1" ht="10.9" customHeight="1" x14ac:dyDescent="0.2">
      <c r="A134" s="156"/>
      <c r="B134" s="106"/>
      <c r="C134" s="106"/>
      <c r="D134" s="106"/>
      <c r="E134" s="106"/>
      <c r="F134" s="106"/>
      <c r="G134" s="106"/>
      <c r="H134" s="106"/>
      <c r="I134" s="106"/>
      <c r="J134" s="106"/>
      <c r="L134" s="196"/>
      <c r="M134" s="156"/>
      <c r="N134" s="156"/>
      <c r="O134" s="156"/>
      <c r="P134" s="156"/>
      <c r="Q134" s="156"/>
      <c r="R134" s="156"/>
      <c r="S134" s="156"/>
      <c r="T134" s="156"/>
    </row>
    <row r="135" spans="1:20" s="291" customFormat="1" ht="10.9" customHeight="1" x14ac:dyDescent="0.2">
      <c r="A135" s="156"/>
      <c r="B135" s="106"/>
      <c r="C135" s="106"/>
      <c r="D135" s="106"/>
      <c r="E135" s="106"/>
      <c r="F135" s="106"/>
      <c r="G135" s="106"/>
      <c r="H135" s="106"/>
      <c r="I135" s="106"/>
      <c r="J135" s="106"/>
      <c r="L135" s="196"/>
      <c r="M135" s="156"/>
      <c r="N135" s="156"/>
      <c r="O135" s="156"/>
      <c r="P135" s="156"/>
      <c r="Q135" s="156"/>
      <c r="R135" s="156"/>
      <c r="S135" s="156"/>
      <c r="T135" s="156"/>
    </row>
    <row r="136" spans="1:20" s="291" customFormat="1" ht="10.9" customHeight="1" x14ac:dyDescent="0.2">
      <c r="A136" s="156"/>
      <c r="B136" s="106"/>
      <c r="C136" s="106"/>
      <c r="D136" s="106"/>
      <c r="E136" s="106"/>
      <c r="F136" s="106"/>
      <c r="G136" s="106"/>
      <c r="H136" s="106"/>
      <c r="I136" s="106"/>
      <c r="J136" s="106"/>
      <c r="L136" s="196"/>
      <c r="M136" s="156"/>
      <c r="N136" s="156"/>
      <c r="O136" s="156"/>
      <c r="P136" s="156"/>
      <c r="Q136" s="156"/>
      <c r="R136" s="156"/>
      <c r="S136" s="156"/>
      <c r="T136" s="156"/>
    </row>
    <row r="137" spans="1:20" s="291" customFormat="1" ht="10.9" customHeight="1" x14ac:dyDescent="0.2">
      <c r="A137" s="156"/>
      <c r="B137" s="106"/>
      <c r="C137" s="106"/>
      <c r="D137" s="106"/>
      <c r="E137" s="106"/>
      <c r="F137" s="106"/>
      <c r="G137" s="106"/>
      <c r="H137" s="106"/>
      <c r="I137" s="106"/>
      <c r="J137" s="106"/>
      <c r="L137" s="196"/>
      <c r="M137" s="156"/>
      <c r="N137" s="156"/>
      <c r="O137" s="156"/>
      <c r="P137" s="156"/>
      <c r="Q137" s="156"/>
      <c r="R137" s="156"/>
      <c r="S137" s="156"/>
      <c r="T137" s="156"/>
    </row>
    <row r="138" spans="1:20" s="291" customFormat="1" ht="10.9" customHeight="1" x14ac:dyDescent="0.2">
      <c r="A138" s="156"/>
      <c r="B138" s="106"/>
      <c r="C138" s="106"/>
      <c r="D138" s="106"/>
      <c r="E138" s="106"/>
      <c r="F138" s="106"/>
      <c r="G138" s="106"/>
      <c r="H138" s="106"/>
      <c r="I138" s="106"/>
      <c r="J138" s="106"/>
      <c r="L138" s="196"/>
      <c r="M138" s="156"/>
      <c r="N138" s="156"/>
      <c r="O138" s="156"/>
      <c r="P138" s="156"/>
      <c r="Q138" s="156"/>
      <c r="R138" s="156"/>
      <c r="S138" s="156"/>
      <c r="T138" s="156"/>
    </row>
    <row r="139" spans="1:20" s="291" customFormat="1" ht="10.9" customHeight="1" x14ac:dyDescent="0.2">
      <c r="A139" s="156"/>
      <c r="B139" s="106"/>
      <c r="C139" s="106"/>
      <c r="D139" s="106"/>
      <c r="E139" s="106"/>
      <c r="F139" s="106"/>
      <c r="G139" s="106"/>
      <c r="H139" s="106"/>
      <c r="I139" s="106"/>
      <c r="J139" s="106"/>
      <c r="L139" s="196"/>
      <c r="M139" s="156"/>
      <c r="N139" s="156"/>
      <c r="O139" s="156"/>
      <c r="P139" s="156"/>
      <c r="Q139" s="156"/>
      <c r="R139" s="156"/>
      <c r="S139" s="156"/>
      <c r="T139" s="156"/>
    </row>
    <row r="140" spans="1:20" s="291" customFormat="1" ht="10.9" customHeight="1" x14ac:dyDescent="0.2">
      <c r="A140" s="156"/>
      <c r="B140" s="106"/>
      <c r="C140" s="106"/>
      <c r="D140" s="106"/>
      <c r="E140" s="106"/>
      <c r="F140" s="106"/>
      <c r="G140" s="106"/>
      <c r="H140" s="106"/>
      <c r="I140" s="106"/>
      <c r="J140" s="106"/>
      <c r="L140" s="196"/>
      <c r="M140" s="156"/>
      <c r="N140" s="156"/>
      <c r="O140" s="156"/>
      <c r="P140" s="156"/>
      <c r="Q140" s="156"/>
      <c r="R140" s="156"/>
      <c r="S140" s="156"/>
      <c r="T140" s="156"/>
    </row>
    <row r="141" spans="1:20" s="291" customFormat="1" ht="10.9" customHeight="1" x14ac:dyDescent="0.2">
      <c r="A141" s="156"/>
      <c r="B141" s="106"/>
      <c r="C141" s="106"/>
      <c r="D141" s="106"/>
      <c r="E141" s="106"/>
      <c r="F141" s="106"/>
      <c r="G141" s="106"/>
      <c r="H141" s="106"/>
      <c r="I141" s="156"/>
      <c r="J141" s="196"/>
      <c r="L141" s="196"/>
      <c r="M141" s="156"/>
      <c r="N141" s="156"/>
      <c r="O141" s="156"/>
      <c r="P141" s="156"/>
      <c r="Q141" s="156"/>
      <c r="R141" s="156"/>
      <c r="S141" s="156"/>
      <c r="T141" s="156"/>
    </row>
    <row r="142" spans="1:20" s="291" customFormat="1" ht="10.9" customHeight="1" x14ac:dyDescent="0.2">
      <c r="A142" s="156"/>
      <c r="B142" s="106"/>
      <c r="C142" s="106"/>
      <c r="D142" s="156"/>
      <c r="E142" s="156"/>
      <c r="F142" s="156"/>
      <c r="G142" s="156"/>
      <c r="H142" s="156"/>
      <c r="I142" s="156"/>
      <c r="J142" s="196"/>
      <c r="L142" s="196"/>
      <c r="M142" s="156"/>
      <c r="N142" s="156"/>
      <c r="O142" s="156"/>
      <c r="P142" s="156"/>
      <c r="Q142" s="156"/>
      <c r="R142" s="156"/>
      <c r="S142" s="156"/>
      <c r="T142" s="156"/>
    </row>
    <row r="143" spans="1:20" s="291" customFormat="1" ht="10.9" customHeight="1" x14ac:dyDescent="0.2">
      <c r="A143" s="156"/>
      <c r="B143" s="106"/>
      <c r="C143" s="106"/>
      <c r="D143" s="156"/>
      <c r="E143" s="156"/>
      <c r="F143" s="156"/>
      <c r="G143" s="156"/>
      <c r="H143" s="156"/>
      <c r="I143" s="156"/>
      <c r="J143" s="196"/>
      <c r="L143" s="196"/>
      <c r="M143" s="156"/>
      <c r="N143" s="156"/>
      <c r="O143" s="156"/>
      <c r="P143" s="156"/>
      <c r="Q143" s="156"/>
      <c r="R143" s="156"/>
      <c r="S143" s="156"/>
      <c r="T143" s="156"/>
    </row>
  </sheetData>
  <mergeCells count="57">
    <mergeCell ref="H7:I7"/>
    <mergeCell ref="B55:I55"/>
    <mergeCell ref="F56:G56"/>
    <mergeCell ref="B50:E50"/>
    <mergeCell ref="B51:B52"/>
    <mergeCell ref="C51:C52"/>
    <mergeCell ref="D51:D52"/>
    <mergeCell ref="E51:E52"/>
    <mergeCell ref="F35:G35"/>
    <mergeCell ref="F37:G37"/>
    <mergeCell ref="F42:G42"/>
    <mergeCell ref="B42:B43"/>
    <mergeCell ref="C42:C43"/>
    <mergeCell ref="D42:D43"/>
    <mergeCell ref="E42:E43"/>
    <mergeCell ref="F38:G38"/>
    <mergeCell ref="F57:G57"/>
    <mergeCell ref="F58:G58"/>
    <mergeCell ref="I89:J112"/>
    <mergeCell ref="F59:G59"/>
    <mergeCell ref="F61:G61"/>
    <mergeCell ref="F83:F84"/>
    <mergeCell ref="B63:D63"/>
    <mergeCell ref="B87:E87"/>
    <mergeCell ref="F60:G60"/>
    <mergeCell ref="B95:C95"/>
    <mergeCell ref="C81:C82"/>
    <mergeCell ref="D81:D82"/>
    <mergeCell ref="E81:E82"/>
    <mergeCell ref="F81:F82"/>
    <mergeCell ref="C83:C84"/>
    <mergeCell ref="D83:D84"/>
    <mergeCell ref="E83:E84"/>
    <mergeCell ref="G67:I67"/>
    <mergeCell ref="F36:G36"/>
    <mergeCell ref="B41:G41"/>
    <mergeCell ref="B23:B24"/>
    <mergeCell ref="C23:C24"/>
    <mergeCell ref="D23:D24"/>
    <mergeCell ref="E23:E24"/>
    <mergeCell ref="F23:G23"/>
    <mergeCell ref="B22:G22"/>
    <mergeCell ref="B6:H6"/>
    <mergeCell ref="B67:F67"/>
    <mergeCell ref="B79:F79"/>
    <mergeCell ref="C85:C86"/>
    <mergeCell ref="D85:D86"/>
    <mergeCell ref="E85:E86"/>
    <mergeCell ref="F85:F86"/>
    <mergeCell ref="B7:B8"/>
    <mergeCell ref="C7:C8"/>
    <mergeCell ref="D7:D8"/>
    <mergeCell ref="E7:E8"/>
    <mergeCell ref="F7:G7"/>
    <mergeCell ref="C31:E31"/>
    <mergeCell ref="B33:J33"/>
    <mergeCell ref="F34:G34"/>
  </mergeCells>
  <hyperlinks>
    <hyperlink ref="H32" location="ElleDecoration.ru!A1" display="&lt;&lt; наверх"/>
    <hyperlink ref="J40" location="ElleDecoration.ru!A1" display="&lt;&lt; наверх"/>
    <hyperlink ref="J49" location="ElleDecoration.ru!A1" display="&lt;&lt; наверх"/>
    <hyperlink ref="H63" location="ElleDecoration.ru!A1" display="&lt;&lt; наверх"/>
    <hyperlink ref="C1" location="TITLE!A1" display="TITLE"/>
    <hyperlink ref="D110" location="Elledecoration!A1" display="&lt;&lt; наверх"/>
    <hyperlink ref="G81" r:id="rId1"/>
  </hyperlink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2"/>
  <sheetViews>
    <sheetView topLeftCell="A20" workbookViewId="0">
      <selection activeCell="H102" sqref="H102"/>
    </sheetView>
  </sheetViews>
  <sheetFormatPr defaultColWidth="28.81640625" defaultRowHeight="10.5" x14ac:dyDescent="0.25"/>
  <cols>
    <col min="1" max="1" width="40.26953125" style="10" customWidth="1"/>
    <col min="2" max="2" width="18.453125" style="10" customWidth="1"/>
    <col min="3" max="3" width="13.7265625" style="10" customWidth="1"/>
    <col min="4" max="4" width="19" style="10" customWidth="1"/>
    <col min="5" max="5" width="13.54296875" style="10" customWidth="1"/>
    <col min="6" max="6" width="15.453125" style="10" customWidth="1"/>
    <col min="7" max="7" width="16.81640625" style="10" customWidth="1"/>
    <col min="8" max="8" width="14.453125" style="361" customWidth="1"/>
    <col min="9" max="9" width="15.1796875" style="362" customWidth="1"/>
    <col min="10" max="10" width="13.26953125" style="363" customWidth="1"/>
    <col min="11" max="16384" width="28.81640625" style="10"/>
  </cols>
  <sheetData>
    <row r="1" spans="1:10" ht="12.75" x14ac:dyDescent="0.2">
      <c r="A1" s="8"/>
      <c r="B1" s="9" t="s">
        <v>2</v>
      </c>
    </row>
    <row r="2" spans="1:10" ht="12.75" x14ac:dyDescent="0.2">
      <c r="A2" s="8"/>
    </row>
    <row r="3" spans="1:10" ht="15" x14ac:dyDescent="0.25">
      <c r="A3" s="8"/>
      <c r="D3"/>
    </row>
    <row r="4" spans="1:10" ht="12.5" x14ac:dyDescent="0.25">
      <c r="A4" s="8"/>
      <c r="B4" s="783" t="s">
        <v>402</v>
      </c>
      <c r="C4" s="783"/>
      <c r="D4" s="783"/>
      <c r="E4" s="783"/>
      <c r="F4" s="783"/>
      <c r="G4" s="783"/>
    </row>
    <row r="5" spans="1:10" ht="12.5" x14ac:dyDescent="0.25">
      <c r="A5" s="8"/>
      <c r="B5" s="783" t="s">
        <v>303</v>
      </c>
      <c r="C5" s="783"/>
      <c r="D5" s="783"/>
      <c r="E5" s="783"/>
      <c r="F5" s="783"/>
      <c r="G5" s="783"/>
    </row>
    <row r="6" spans="1:10" ht="12" customHeight="1" thickBot="1" x14ac:dyDescent="0.3">
      <c r="A6" s="8"/>
      <c r="B6" s="783" t="s">
        <v>325</v>
      </c>
      <c r="C6" s="783"/>
      <c r="D6" s="783"/>
      <c r="E6" s="783"/>
      <c r="F6" s="783"/>
      <c r="G6" s="783"/>
      <c r="I6" s="364"/>
      <c r="J6" s="365"/>
    </row>
    <row r="7" spans="1:10" ht="21" customHeight="1" x14ac:dyDescent="0.25">
      <c r="A7" s="784" t="s">
        <v>3</v>
      </c>
      <c r="B7" s="785"/>
      <c r="C7" s="785"/>
      <c r="D7" s="785"/>
      <c r="E7" s="785"/>
      <c r="F7" s="785"/>
      <c r="G7" s="786"/>
      <c r="H7" s="366"/>
      <c r="I7" s="367"/>
      <c r="J7" s="365"/>
    </row>
    <row r="8" spans="1:10" ht="19.5" customHeight="1" x14ac:dyDescent="0.15">
      <c r="A8" s="787" t="s">
        <v>10</v>
      </c>
      <c r="B8" s="788"/>
      <c r="C8" s="788"/>
      <c r="D8" s="788"/>
      <c r="E8" s="788"/>
      <c r="F8" s="788"/>
      <c r="G8" s="789"/>
      <c r="H8" s="368"/>
      <c r="I8" s="369"/>
      <c r="J8" s="370"/>
    </row>
    <row r="9" spans="1:10" ht="21" customHeight="1" thickBot="1" x14ac:dyDescent="0.3">
      <c r="A9" s="13" t="s">
        <v>11</v>
      </c>
      <c r="B9" s="14" t="s">
        <v>12</v>
      </c>
      <c r="C9" s="15" t="s">
        <v>13</v>
      </c>
      <c r="D9" s="15" t="s">
        <v>14</v>
      </c>
      <c r="E9" s="15" t="s">
        <v>15</v>
      </c>
      <c r="F9" s="15" t="s">
        <v>16</v>
      </c>
      <c r="G9" s="16" t="s">
        <v>17</v>
      </c>
      <c r="H9" s="371"/>
      <c r="I9" s="372"/>
      <c r="J9" s="372"/>
    </row>
    <row r="10" spans="1:10" ht="21" customHeight="1" x14ac:dyDescent="0.25">
      <c r="A10" s="17" t="s">
        <v>249</v>
      </c>
      <c r="B10" s="18" t="s">
        <v>18</v>
      </c>
      <c r="C10" s="19" t="s">
        <v>19</v>
      </c>
      <c r="D10" s="20">
        <v>1000000</v>
      </c>
      <c r="E10" s="19">
        <f>D10*F10/1000</f>
        <v>350000</v>
      </c>
      <c r="F10" s="19">
        <v>350</v>
      </c>
      <c r="G10" s="21" t="s">
        <v>345</v>
      </c>
      <c r="H10" s="373"/>
      <c r="I10" s="374"/>
      <c r="J10" s="375"/>
    </row>
    <row r="11" spans="1:10" ht="21" customHeight="1" x14ac:dyDescent="0.25">
      <c r="A11" s="22" t="s">
        <v>249</v>
      </c>
      <c r="B11" s="23" t="s">
        <v>18</v>
      </c>
      <c r="C11" s="24" t="s">
        <v>19</v>
      </c>
      <c r="D11" s="25">
        <v>1500000</v>
      </c>
      <c r="E11" s="24">
        <f t="shared" ref="E11:E21" si="0">D11*F11/1000</f>
        <v>450000</v>
      </c>
      <c r="F11" s="24">
        <v>300</v>
      </c>
      <c r="G11" s="26" t="s">
        <v>346</v>
      </c>
      <c r="H11" s="373"/>
      <c r="I11" s="374"/>
      <c r="J11" s="375"/>
    </row>
    <row r="12" spans="1:10" ht="21" customHeight="1" thickBot="1" x14ac:dyDescent="0.3">
      <c r="A12" s="27" t="s">
        <v>249</v>
      </c>
      <c r="B12" s="28" t="s">
        <v>18</v>
      </c>
      <c r="C12" s="29" t="s">
        <v>19</v>
      </c>
      <c r="D12" s="30">
        <v>2000000</v>
      </c>
      <c r="E12" s="29">
        <f t="shared" si="0"/>
        <v>500000</v>
      </c>
      <c r="F12" s="29">
        <v>250</v>
      </c>
      <c r="G12" s="31" t="s">
        <v>27</v>
      </c>
      <c r="H12" s="373"/>
      <c r="I12" s="374"/>
      <c r="J12" s="375"/>
    </row>
    <row r="13" spans="1:10" ht="21" customHeight="1" x14ac:dyDescent="0.25">
      <c r="A13" s="17" t="s">
        <v>250</v>
      </c>
      <c r="B13" s="18" t="s">
        <v>18</v>
      </c>
      <c r="C13" s="19" t="s">
        <v>19</v>
      </c>
      <c r="D13" s="20">
        <v>1000000</v>
      </c>
      <c r="E13" s="19">
        <f t="shared" si="0"/>
        <v>600000</v>
      </c>
      <c r="F13" s="19">
        <v>600</v>
      </c>
      <c r="G13" s="21" t="s">
        <v>345</v>
      </c>
      <c r="H13" s="373"/>
      <c r="I13" s="374"/>
      <c r="J13" s="375"/>
    </row>
    <row r="14" spans="1:10" ht="21" customHeight="1" x14ac:dyDescent="0.25">
      <c r="A14" s="22" t="s">
        <v>250</v>
      </c>
      <c r="B14" s="23" t="s">
        <v>18</v>
      </c>
      <c r="C14" s="24" t="s">
        <v>19</v>
      </c>
      <c r="D14" s="25">
        <v>1500000</v>
      </c>
      <c r="E14" s="24">
        <f t="shared" si="0"/>
        <v>750000</v>
      </c>
      <c r="F14" s="24">
        <v>500</v>
      </c>
      <c r="G14" s="26" t="s">
        <v>346</v>
      </c>
      <c r="H14" s="373"/>
      <c r="I14" s="374"/>
      <c r="J14" s="375"/>
    </row>
    <row r="15" spans="1:10" ht="21" customHeight="1" thickBot="1" x14ac:dyDescent="0.3">
      <c r="A15" s="27" t="s">
        <v>250</v>
      </c>
      <c r="B15" s="28" t="s">
        <v>18</v>
      </c>
      <c r="C15" s="29" t="s">
        <v>19</v>
      </c>
      <c r="D15" s="30">
        <v>2000000</v>
      </c>
      <c r="E15" s="29">
        <f t="shared" si="0"/>
        <v>920000</v>
      </c>
      <c r="F15" s="29">
        <v>460</v>
      </c>
      <c r="G15" s="31" t="s">
        <v>27</v>
      </c>
      <c r="H15" s="373"/>
      <c r="I15" s="374"/>
      <c r="J15" s="375"/>
    </row>
    <row r="16" spans="1:10" ht="21" customHeight="1" x14ac:dyDescent="0.25">
      <c r="A16" s="17" t="s">
        <v>32</v>
      </c>
      <c r="B16" s="18" t="s">
        <v>18</v>
      </c>
      <c r="C16" s="19" t="s">
        <v>19</v>
      </c>
      <c r="D16" s="20">
        <v>1000000</v>
      </c>
      <c r="E16" s="19">
        <f t="shared" si="0"/>
        <v>800000</v>
      </c>
      <c r="F16" s="19">
        <v>800</v>
      </c>
      <c r="G16" s="21" t="s">
        <v>345</v>
      </c>
      <c r="H16" s="373"/>
      <c r="I16" s="374"/>
      <c r="J16" s="375"/>
    </row>
    <row r="17" spans="1:10" ht="21" customHeight="1" x14ac:dyDescent="0.25">
      <c r="A17" s="22" t="s">
        <v>32</v>
      </c>
      <c r="B17" s="23" t="s">
        <v>18</v>
      </c>
      <c r="C17" s="24" t="s">
        <v>19</v>
      </c>
      <c r="D17" s="25">
        <v>1500000</v>
      </c>
      <c r="E17" s="24">
        <f t="shared" si="0"/>
        <v>1020000</v>
      </c>
      <c r="F17" s="24">
        <v>680</v>
      </c>
      <c r="G17" s="26" t="s">
        <v>346</v>
      </c>
      <c r="H17" s="373"/>
      <c r="I17" s="374"/>
      <c r="J17" s="375"/>
    </row>
    <row r="18" spans="1:10" ht="21" customHeight="1" thickBot="1" x14ac:dyDescent="0.3">
      <c r="A18" s="27" t="s">
        <v>33</v>
      </c>
      <c r="B18" s="28" t="s">
        <v>18</v>
      </c>
      <c r="C18" s="29" t="s">
        <v>19</v>
      </c>
      <c r="D18" s="30">
        <v>2000000</v>
      </c>
      <c r="E18" s="29">
        <f t="shared" si="0"/>
        <v>1260000</v>
      </c>
      <c r="F18" s="29">
        <v>630</v>
      </c>
      <c r="G18" s="31" t="s">
        <v>27</v>
      </c>
      <c r="H18" s="373"/>
      <c r="I18" s="374"/>
      <c r="J18" s="375"/>
    </row>
    <row r="19" spans="1:10" ht="21" customHeight="1" x14ac:dyDescent="0.25">
      <c r="A19" s="17" t="s">
        <v>34</v>
      </c>
      <c r="B19" s="18" t="s">
        <v>18</v>
      </c>
      <c r="C19" s="19" t="s">
        <v>19</v>
      </c>
      <c r="D19" s="20">
        <v>1000000</v>
      </c>
      <c r="E19" s="19">
        <f t="shared" si="0"/>
        <v>1300000</v>
      </c>
      <c r="F19" s="19">
        <v>1300</v>
      </c>
      <c r="G19" s="21" t="s">
        <v>345</v>
      </c>
      <c r="H19" s="373"/>
      <c r="I19" s="374"/>
      <c r="J19" s="375"/>
    </row>
    <row r="20" spans="1:10" ht="21" customHeight="1" x14ac:dyDescent="0.25">
      <c r="A20" s="22" t="s">
        <v>34</v>
      </c>
      <c r="B20" s="23" t="s">
        <v>18</v>
      </c>
      <c r="C20" s="24" t="s">
        <v>19</v>
      </c>
      <c r="D20" s="25">
        <v>1500000</v>
      </c>
      <c r="E20" s="24">
        <f t="shared" si="0"/>
        <v>1650000</v>
      </c>
      <c r="F20" s="24">
        <v>1100</v>
      </c>
      <c r="G20" s="26" t="s">
        <v>346</v>
      </c>
      <c r="H20" s="373"/>
      <c r="I20" s="374"/>
      <c r="J20" s="375"/>
    </row>
    <row r="21" spans="1:10" ht="21" customHeight="1" thickBot="1" x14ac:dyDescent="0.3">
      <c r="A21" s="27" t="s">
        <v>34</v>
      </c>
      <c r="B21" s="28" t="s">
        <v>18</v>
      </c>
      <c r="C21" s="29" t="s">
        <v>19</v>
      </c>
      <c r="D21" s="30">
        <v>2000000</v>
      </c>
      <c r="E21" s="29">
        <f t="shared" si="0"/>
        <v>1800000</v>
      </c>
      <c r="F21" s="29">
        <v>900</v>
      </c>
      <c r="G21" s="31" t="s">
        <v>27</v>
      </c>
      <c r="H21" s="373"/>
      <c r="I21" s="374"/>
      <c r="J21" s="375"/>
    </row>
    <row r="22" spans="1:10" ht="21" customHeight="1" thickBot="1" x14ac:dyDescent="0.3">
      <c r="A22" s="790" t="s">
        <v>20</v>
      </c>
      <c r="B22" s="791"/>
      <c r="C22" s="791"/>
      <c r="D22" s="791"/>
      <c r="E22" s="791"/>
      <c r="F22" s="791"/>
      <c r="G22" s="792"/>
      <c r="H22" s="373"/>
      <c r="I22" s="374"/>
      <c r="J22" s="370"/>
    </row>
    <row r="23" spans="1:10" ht="21" customHeight="1" thickBot="1" x14ac:dyDescent="0.3">
      <c r="A23" s="13" t="s">
        <v>11</v>
      </c>
      <c r="B23" s="14" t="s">
        <v>12</v>
      </c>
      <c r="C23" s="15" t="s">
        <v>13</v>
      </c>
      <c r="D23" s="15" t="s">
        <v>14</v>
      </c>
      <c r="E23" s="15" t="s">
        <v>15</v>
      </c>
      <c r="F23" s="15" t="s">
        <v>16</v>
      </c>
      <c r="G23" s="16" t="s">
        <v>17</v>
      </c>
      <c r="H23" s="371"/>
      <c r="I23" s="372"/>
      <c r="J23" s="372"/>
    </row>
    <row r="24" spans="1:10" ht="21" customHeight="1" x14ac:dyDescent="0.25">
      <c r="A24" s="32" t="s">
        <v>35</v>
      </c>
      <c r="B24" s="18" t="s">
        <v>18</v>
      </c>
      <c r="C24" s="19" t="s">
        <v>19</v>
      </c>
      <c r="D24" s="20">
        <v>1500000</v>
      </c>
      <c r="E24" s="19">
        <v>562500</v>
      </c>
      <c r="F24" s="19">
        <v>375</v>
      </c>
      <c r="G24" s="21" t="s">
        <v>347</v>
      </c>
      <c r="H24" s="368"/>
      <c r="I24" s="374"/>
      <c r="J24" s="376"/>
    </row>
    <row r="25" spans="1:10" ht="21" customHeight="1" x14ac:dyDescent="0.25">
      <c r="A25" s="33" t="s">
        <v>35</v>
      </c>
      <c r="B25" s="23" t="s">
        <v>18</v>
      </c>
      <c r="C25" s="24" t="s">
        <v>19</v>
      </c>
      <c r="D25" s="25">
        <v>2000000</v>
      </c>
      <c r="E25" s="24">
        <v>680000</v>
      </c>
      <c r="F25" s="24">
        <v>340</v>
      </c>
      <c r="G25" s="26" t="s">
        <v>348</v>
      </c>
      <c r="H25" s="368"/>
      <c r="I25" s="374"/>
      <c r="J25" s="376"/>
    </row>
    <row r="26" spans="1:10" ht="21" customHeight="1" x14ac:dyDescent="0.25">
      <c r="A26" s="33" t="s">
        <v>35</v>
      </c>
      <c r="B26" s="23" t="s">
        <v>18</v>
      </c>
      <c r="C26" s="24" t="s">
        <v>19</v>
      </c>
      <c r="D26" s="25">
        <v>2500000</v>
      </c>
      <c r="E26" s="24">
        <v>775000</v>
      </c>
      <c r="F26" s="24">
        <v>310</v>
      </c>
      <c r="G26" s="26" t="s">
        <v>349</v>
      </c>
      <c r="H26" s="368"/>
      <c r="I26" s="374"/>
      <c r="J26" s="376"/>
    </row>
    <row r="27" spans="1:10" ht="21" customHeight="1" x14ac:dyDescent="0.25">
      <c r="A27" s="33" t="s">
        <v>35</v>
      </c>
      <c r="B27" s="23" t="s">
        <v>18</v>
      </c>
      <c r="C27" s="24" t="s">
        <v>19</v>
      </c>
      <c r="D27" s="25">
        <v>3000000</v>
      </c>
      <c r="E27" s="24">
        <f>F27*D27/1000</f>
        <v>780000</v>
      </c>
      <c r="F27" s="24">
        <v>260</v>
      </c>
      <c r="G27" s="26" t="s">
        <v>350</v>
      </c>
      <c r="H27" s="368"/>
      <c r="I27" s="374"/>
      <c r="J27" s="376"/>
    </row>
    <row r="28" spans="1:10" ht="21" customHeight="1" x14ac:dyDescent="0.25">
      <c r="A28" s="33" t="s">
        <v>36</v>
      </c>
      <c r="B28" s="23" t="s">
        <v>21</v>
      </c>
      <c r="C28" s="24" t="s">
        <v>19</v>
      </c>
      <c r="D28" s="25">
        <v>1500000</v>
      </c>
      <c r="E28" s="24">
        <v>330000</v>
      </c>
      <c r="F28" s="24">
        <v>220</v>
      </c>
      <c r="G28" s="26" t="s">
        <v>347</v>
      </c>
      <c r="H28" s="368"/>
      <c r="I28" s="374"/>
      <c r="J28" s="376"/>
    </row>
    <row r="29" spans="1:10" ht="21" customHeight="1" x14ac:dyDescent="0.25">
      <c r="A29" s="33" t="s">
        <v>37</v>
      </c>
      <c r="B29" s="23" t="s">
        <v>22</v>
      </c>
      <c r="C29" s="24" t="s">
        <v>19</v>
      </c>
      <c r="D29" s="25">
        <v>2500000</v>
      </c>
      <c r="E29" s="24">
        <v>500000</v>
      </c>
      <c r="F29" s="24">
        <v>200</v>
      </c>
      <c r="G29" s="26" t="s">
        <v>349</v>
      </c>
      <c r="H29" s="368"/>
      <c r="I29" s="374"/>
      <c r="J29" s="376"/>
    </row>
    <row r="30" spans="1:10" ht="21" customHeight="1" thickBot="1" x14ac:dyDescent="0.3">
      <c r="A30" s="34" t="s">
        <v>535</v>
      </c>
      <c r="B30" s="28" t="s">
        <v>536</v>
      </c>
      <c r="C30" s="29" t="s">
        <v>19</v>
      </c>
      <c r="D30" s="30">
        <v>500000</v>
      </c>
      <c r="E30" s="29">
        <f>D30*F30/1000</f>
        <v>662500</v>
      </c>
      <c r="F30" s="29">
        <v>1325</v>
      </c>
      <c r="G30" s="31" t="s">
        <v>539</v>
      </c>
      <c r="H30" s="368"/>
      <c r="I30" s="374"/>
      <c r="J30" s="376"/>
    </row>
    <row r="31" spans="1:10" ht="21" customHeight="1" thickBot="1" x14ac:dyDescent="0.3">
      <c r="A31" s="45"/>
      <c r="B31" s="41"/>
      <c r="C31" s="42"/>
      <c r="D31" s="43"/>
      <c r="E31" s="42"/>
      <c r="F31" s="42"/>
      <c r="G31" s="403" t="s">
        <v>31</v>
      </c>
      <c r="H31" s="368"/>
      <c r="I31" s="369"/>
      <c r="J31" s="370"/>
    </row>
    <row r="32" spans="1:10" ht="21" customHeight="1" thickBot="1" x14ac:dyDescent="0.3">
      <c r="A32" s="790" t="s">
        <v>23</v>
      </c>
      <c r="B32" s="791"/>
      <c r="C32" s="791"/>
      <c r="D32" s="791"/>
      <c r="E32" s="791"/>
      <c r="F32" s="791"/>
      <c r="G32" s="792"/>
      <c r="H32" s="590"/>
      <c r="I32" s="591"/>
      <c r="J32" s="10"/>
    </row>
    <row r="33" spans="1:10" ht="21" customHeight="1" x14ac:dyDescent="0.25">
      <c r="A33" s="13" t="s">
        <v>11</v>
      </c>
      <c r="B33" s="14" t="s">
        <v>12</v>
      </c>
      <c r="C33" s="15" t="s">
        <v>13</v>
      </c>
      <c r="D33" s="15" t="s">
        <v>14</v>
      </c>
      <c r="E33" s="15" t="s">
        <v>15</v>
      </c>
      <c r="F33" s="15" t="s">
        <v>16</v>
      </c>
      <c r="G33" s="16" t="s">
        <v>17</v>
      </c>
      <c r="H33" s="590"/>
      <c r="I33" s="591"/>
      <c r="J33" s="10"/>
    </row>
    <row r="34" spans="1:10" ht="21" customHeight="1" x14ac:dyDescent="0.25">
      <c r="A34" s="35" t="s">
        <v>525</v>
      </c>
      <c r="B34" s="36" t="s">
        <v>29</v>
      </c>
      <c r="C34" s="37" t="s">
        <v>526</v>
      </c>
      <c r="D34" s="38">
        <v>500000</v>
      </c>
      <c r="E34" s="37">
        <v>850000</v>
      </c>
      <c r="F34" s="37">
        <v>1700</v>
      </c>
      <c r="G34" s="39" t="s">
        <v>527</v>
      </c>
      <c r="H34" s="590"/>
      <c r="I34" s="591"/>
      <c r="J34" s="10"/>
    </row>
    <row r="35" spans="1:10" ht="21" customHeight="1" thickBot="1" x14ac:dyDescent="0.3">
      <c r="A35" s="34" t="s">
        <v>525</v>
      </c>
      <c r="B35" s="28" t="s">
        <v>29</v>
      </c>
      <c r="C35" s="29" t="s">
        <v>526</v>
      </c>
      <c r="D35" s="30">
        <v>1000000</v>
      </c>
      <c r="E35" s="29">
        <v>1500000</v>
      </c>
      <c r="F35" s="29">
        <v>1500</v>
      </c>
      <c r="G35" s="31" t="s">
        <v>528</v>
      </c>
      <c r="H35" s="590"/>
      <c r="I35" s="591"/>
      <c r="J35" s="10"/>
    </row>
    <row r="36" spans="1:10" ht="21" customHeight="1" thickBot="1" x14ac:dyDescent="0.3">
      <c r="A36" s="592"/>
      <c r="B36" s="41"/>
      <c r="C36" s="42"/>
      <c r="D36" s="589"/>
      <c r="E36" s="42"/>
      <c r="F36" s="42"/>
      <c r="G36" s="593"/>
      <c r="H36" s="590"/>
      <c r="I36" s="591"/>
      <c r="J36" s="10"/>
    </row>
    <row r="37" spans="1:10" ht="21" customHeight="1" x14ac:dyDescent="0.25">
      <c r="A37" s="784" t="s">
        <v>4</v>
      </c>
      <c r="B37" s="785"/>
      <c r="C37" s="785"/>
      <c r="D37" s="785"/>
      <c r="E37" s="785"/>
      <c r="F37" s="785"/>
      <c r="G37" s="786"/>
      <c r="H37" s="368"/>
      <c r="I37" s="369"/>
      <c r="J37" s="370"/>
    </row>
    <row r="38" spans="1:10" ht="21" customHeight="1" thickBot="1" x14ac:dyDescent="0.3">
      <c r="A38" s="13" t="s">
        <v>11</v>
      </c>
      <c r="B38" s="14" t="s">
        <v>12</v>
      </c>
      <c r="C38" s="15" t="s">
        <v>13</v>
      </c>
      <c r="D38" s="15" t="s">
        <v>14</v>
      </c>
      <c r="E38" s="15" t="s">
        <v>15</v>
      </c>
      <c r="F38" s="15" t="s">
        <v>16</v>
      </c>
      <c r="G38" s="16" t="s">
        <v>17</v>
      </c>
      <c r="H38" s="371"/>
      <c r="I38" s="372"/>
      <c r="J38" s="372"/>
    </row>
    <row r="39" spans="1:10" ht="21" customHeight="1" x14ac:dyDescent="0.25">
      <c r="A39" s="46" t="s">
        <v>293</v>
      </c>
      <c r="B39" s="18" t="s">
        <v>29</v>
      </c>
      <c r="C39" s="19" t="s">
        <v>19</v>
      </c>
      <c r="D39" s="20">
        <v>1500000</v>
      </c>
      <c r="E39" s="19">
        <f>F39*D39/1000</f>
        <v>562500</v>
      </c>
      <c r="F39" s="19">
        <v>375</v>
      </c>
      <c r="G39" s="47" t="s">
        <v>346</v>
      </c>
      <c r="H39" s="368"/>
      <c r="I39" s="374"/>
      <c r="J39" s="376"/>
    </row>
    <row r="40" spans="1:10" ht="21" customHeight="1" x14ac:dyDescent="0.25">
      <c r="A40" s="48" t="s">
        <v>293</v>
      </c>
      <c r="B40" s="23" t="s">
        <v>29</v>
      </c>
      <c r="C40" s="24" t="s">
        <v>19</v>
      </c>
      <c r="D40" s="25">
        <v>2500000</v>
      </c>
      <c r="E40" s="24">
        <f t="shared" ref="E40:E47" si="1">F40*D40/1000</f>
        <v>850000</v>
      </c>
      <c r="F40" s="24">
        <v>340</v>
      </c>
      <c r="G40" s="49" t="s">
        <v>351</v>
      </c>
      <c r="H40" s="368"/>
      <c r="I40" s="374"/>
      <c r="J40" s="376"/>
    </row>
    <row r="41" spans="1:10" ht="21" customHeight="1" thickBot="1" x14ac:dyDescent="0.3">
      <c r="A41" s="50" t="s">
        <v>293</v>
      </c>
      <c r="B41" s="28" t="s">
        <v>29</v>
      </c>
      <c r="C41" s="29" t="s">
        <v>19</v>
      </c>
      <c r="D41" s="30">
        <v>5000000</v>
      </c>
      <c r="E41" s="29">
        <f t="shared" si="1"/>
        <v>1550000</v>
      </c>
      <c r="F41" s="29">
        <v>310</v>
      </c>
      <c r="G41" s="51" t="s">
        <v>352</v>
      </c>
      <c r="H41" s="368"/>
      <c r="I41" s="374"/>
      <c r="J41" s="376"/>
    </row>
    <row r="42" spans="1:10" ht="21" customHeight="1" thickBot="1" x14ac:dyDescent="0.3">
      <c r="A42" s="50" t="s">
        <v>537</v>
      </c>
      <c r="B42" s="28" t="s">
        <v>538</v>
      </c>
      <c r="C42" s="29" t="s">
        <v>19</v>
      </c>
      <c r="D42" s="30">
        <v>500000</v>
      </c>
      <c r="E42" s="29">
        <f t="shared" ref="E42" si="2">F42*D42/1000</f>
        <v>275000</v>
      </c>
      <c r="F42" s="29">
        <v>550</v>
      </c>
      <c r="G42" s="51" t="s">
        <v>540</v>
      </c>
      <c r="H42" s="368"/>
      <c r="I42" s="374"/>
      <c r="J42" s="376"/>
    </row>
    <row r="43" spans="1:10" ht="21" customHeight="1" x14ac:dyDescent="0.25">
      <c r="A43" s="46" t="s">
        <v>403</v>
      </c>
      <c r="B43" s="18" t="s">
        <v>38</v>
      </c>
      <c r="C43" s="19" t="s">
        <v>19</v>
      </c>
      <c r="D43" s="20">
        <v>1500000</v>
      </c>
      <c r="E43" s="19">
        <f t="shared" ref="E43:E44" si="3">F43*D43/1000</f>
        <v>750000</v>
      </c>
      <c r="F43" s="19">
        <v>500</v>
      </c>
      <c r="G43" s="47" t="s">
        <v>353</v>
      </c>
      <c r="H43" s="368"/>
      <c r="I43" s="374"/>
      <c r="J43" s="376"/>
    </row>
    <row r="44" spans="1:10" ht="21" customHeight="1" x14ac:dyDescent="0.25">
      <c r="A44" s="48" t="s">
        <v>291</v>
      </c>
      <c r="B44" s="23" t="s">
        <v>38</v>
      </c>
      <c r="C44" s="24" t="s">
        <v>19</v>
      </c>
      <c r="D44" s="25">
        <v>2500000</v>
      </c>
      <c r="E44" s="24">
        <f t="shared" si="3"/>
        <v>1125000</v>
      </c>
      <c r="F44" s="24">
        <v>450</v>
      </c>
      <c r="G44" s="49" t="s">
        <v>354</v>
      </c>
      <c r="H44" s="368"/>
      <c r="I44" s="374"/>
      <c r="J44" s="376"/>
    </row>
    <row r="45" spans="1:10" ht="27" customHeight="1" thickBot="1" x14ac:dyDescent="0.3">
      <c r="A45" s="50" t="s">
        <v>403</v>
      </c>
      <c r="B45" s="28" t="s">
        <v>38</v>
      </c>
      <c r="C45" s="29" t="s">
        <v>19</v>
      </c>
      <c r="D45" s="30">
        <v>3500000</v>
      </c>
      <c r="E45" s="29">
        <f>F45*D45/1000</f>
        <v>1470000</v>
      </c>
      <c r="F45" s="29">
        <v>420</v>
      </c>
      <c r="G45" s="51" t="s">
        <v>355</v>
      </c>
      <c r="H45" s="368"/>
      <c r="I45" s="374"/>
      <c r="J45" s="376"/>
    </row>
    <row r="46" spans="1:10" ht="21" customHeight="1" x14ac:dyDescent="0.25">
      <c r="A46" s="46" t="s">
        <v>408</v>
      </c>
      <c r="B46" s="18" t="s">
        <v>38</v>
      </c>
      <c r="C46" s="19" t="s">
        <v>19</v>
      </c>
      <c r="D46" s="20">
        <v>1500000</v>
      </c>
      <c r="E46" s="19">
        <f t="shared" si="1"/>
        <v>2250000</v>
      </c>
      <c r="F46" s="19">
        <v>1500</v>
      </c>
      <c r="G46" s="47" t="s">
        <v>353</v>
      </c>
      <c r="H46" s="368"/>
      <c r="I46" s="374"/>
      <c r="J46" s="376"/>
    </row>
    <row r="47" spans="1:10" ht="21" customHeight="1" x14ac:dyDescent="0.25">
      <c r="A47" s="48" t="s">
        <v>408</v>
      </c>
      <c r="B47" s="23" t="s">
        <v>38</v>
      </c>
      <c r="C47" s="24" t="s">
        <v>19</v>
      </c>
      <c r="D47" s="25">
        <v>2500000</v>
      </c>
      <c r="E47" s="24">
        <f t="shared" si="1"/>
        <v>3250000</v>
      </c>
      <c r="F47" s="24">
        <v>1300</v>
      </c>
      <c r="G47" s="49" t="s">
        <v>354</v>
      </c>
      <c r="H47" s="368"/>
      <c r="I47" s="374"/>
      <c r="J47" s="376"/>
    </row>
    <row r="48" spans="1:10" ht="27" customHeight="1" thickBot="1" x14ac:dyDescent="0.3">
      <c r="A48" s="50" t="s">
        <v>408</v>
      </c>
      <c r="B48" s="28" t="s">
        <v>38</v>
      </c>
      <c r="C48" s="29" t="s">
        <v>19</v>
      </c>
      <c r="D48" s="30">
        <v>3500000</v>
      </c>
      <c r="E48" s="29">
        <f>F48*D48/1000</f>
        <v>4200000</v>
      </c>
      <c r="F48" s="29">
        <v>1200</v>
      </c>
      <c r="G48" s="51" t="s">
        <v>355</v>
      </c>
      <c r="H48" s="368"/>
      <c r="I48" s="374"/>
      <c r="J48" s="376"/>
    </row>
    <row r="49" spans="1:10" ht="27" customHeight="1" thickBot="1" x14ac:dyDescent="0.3">
      <c r="A49" s="50" t="s">
        <v>508</v>
      </c>
      <c r="B49" s="28" t="s">
        <v>505</v>
      </c>
      <c r="C49" s="29" t="s">
        <v>19</v>
      </c>
      <c r="D49" s="808">
        <v>1700</v>
      </c>
      <c r="E49" s="809"/>
      <c r="F49" s="810"/>
      <c r="G49" s="51" t="s">
        <v>455</v>
      </c>
      <c r="H49" s="368"/>
      <c r="I49" s="374"/>
      <c r="J49" s="376"/>
    </row>
    <row r="50" spans="1:10" ht="27" customHeight="1" thickBot="1" x14ac:dyDescent="0.3">
      <c r="A50" s="50" t="s">
        <v>509</v>
      </c>
      <c r="B50" s="28" t="s">
        <v>507</v>
      </c>
      <c r="C50" s="29" t="s">
        <v>19</v>
      </c>
      <c r="D50" s="808">
        <v>2500</v>
      </c>
      <c r="E50" s="809"/>
      <c r="F50" s="810"/>
      <c r="G50" s="51" t="s">
        <v>455</v>
      </c>
      <c r="H50" s="368"/>
      <c r="I50" s="374"/>
      <c r="J50" s="376"/>
    </row>
    <row r="51" spans="1:10" ht="21" customHeight="1" thickBot="1" x14ac:dyDescent="0.3">
      <c r="G51" s="403" t="s">
        <v>31</v>
      </c>
      <c r="H51" s="378"/>
      <c r="I51" s="374"/>
      <c r="J51" s="370"/>
    </row>
    <row r="52" spans="1:10" s="52" customFormat="1" ht="17.25" customHeight="1" thickBot="1" x14ac:dyDescent="0.3">
      <c r="A52" s="793" t="s">
        <v>5</v>
      </c>
      <c r="B52" s="794"/>
      <c r="C52" s="794"/>
      <c r="D52" s="794"/>
      <c r="E52" s="794"/>
      <c r="F52" s="794"/>
      <c r="G52" s="794"/>
      <c r="H52" s="795"/>
      <c r="I52" s="362"/>
      <c r="J52" s="379"/>
    </row>
    <row r="53" spans="1:10" s="52" customFormat="1" ht="28.5" customHeight="1" thickBot="1" x14ac:dyDescent="0.3">
      <c r="A53" s="61" t="s">
        <v>39</v>
      </c>
      <c r="B53" s="62" t="s">
        <v>12</v>
      </c>
      <c r="C53" s="62" t="s">
        <v>40</v>
      </c>
      <c r="D53" s="62" t="s">
        <v>41</v>
      </c>
      <c r="E53" s="62" t="s">
        <v>42</v>
      </c>
      <c r="F53" s="63" t="s">
        <v>304</v>
      </c>
      <c r="G53" s="62" t="s">
        <v>44</v>
      </c>
      <c r="H53" s="380" t="s">
        <v>15</v>
      </c>
      <c r="I53" s="371"/>
      <c r="J53" s="372"/>
    </row>
    <row r="54" spans="1:10" s="52" customFormat="1" ht="18" customHeight="1" x14ac:dyDescent="0.25">
      <c r="A54" s="796" t="s">
        <v>305</v>
      </c>
      <c r="B54" s="798" t="s">
        <v>46</v>
      </c>
      <c r="C54" s="798" t="s">
        <v>47</v>
      </c>
      <c r="D54" s="798" t="s">
        <v>19</v>
      </c>
      <c r="E54" s="800">
        <v>2200</v>
      </c>
      <c r="F54" s="802">
        <v>250000</v>
      </c>
      <c r="G54" s="804">
        <v>85000</v>
      </c>
      <c r="H54" s="806">
        <f>E54*F54/1000</f>
        <v>550000</v>
      </c>
      <c r="I54" s="811"/>
      <c r="J54" s="812"/>
    </row>
    <row r="55" spans="1:10" s="52" customFormat="1" ht="18" customHeight="1" x14ac:dyDescent="0.25">
      <c r="A55" s="797"/>
      <c r="B55" s="799"/>
      <c r="C55" s="799"/>
      <c r="D55" s="799"/>
      <c r="E55" s="801"/>
      <c r="F55" s="803"/>
      <c r="G55" s="805"/>
      <c r="H55" s="807"/>
      <c r="I55" s="811"/>
      <c r="J55" s="812"/>
    </row>
    <row r="56" spans="1:10" s="52" customFormat="1" ht="21" customHeight="1" x14ac:dyDescent="0.25">
      <c r="A56" s="797" t="s">
        <v>306</v>
      </c>
      <c r="B56" s="799" t="s">
        <v>46</v>
      </c>
      <c r="C56" s="799" t="s">
        <v>47</v>
      </c>
      <c r="D56" s="799" t="s">
        <v>19</v>
      </c>
      <c r="E56" s="801">
        <v>2100</v>
      </c>
      <c r="F56" s="803">
        <v>500000</v>
      </c>
      <c r="G56" s="805">
        <v>150000</v>
      </c>
      <c r="H56" s="807">
        <f>E56*F56/1000</f>
        <v>1050000</v>
      </c>
      <c r="I56" s="811"/>
      <c r="J56" s="812"/>
    </row>
    <row r="57" spans="1:10" s="52" customFormat="1" x14ac:dyDescent="0.25">
      <c r="A57" s="797"/>
      <c r="B57" s="799"/>
      <c r="C57" s="799"/>
      <c r="D57" s="799"/>
      <c r="E57" s="801"/>
      <c r="F57" s="803"/>
      <c r="G57" s="805"/>
      <c r="H57" s="807"/>
      <c r="I57" s="811"/>
      <c r="J57" s="812"/>
    </row>
    <row r="58" spans="1:10" s="52" customFormat="1" ht="21" customHeight="1" x14ac:dyDescent="0.25">
      <c r="A58" s="797" t="s">
        <v>307</v>
      </c>
      <c r="B58" s="799" t="s">
        <v>46</v>
      </c>
      <c r="C58" s="799" t="s">
        <v>47</v>
      </c>
      <c r="D58" s="799" t="s">
        <v>19</v>
      </c>
      <c r="E58" s="801">
        <v>2000</v>
      </c>
      <c r="F58" s="803">
        <v>1000000</v>
      </c>
      <c r="G58" s="805">
        <v>310000</v>
      </c>
      <c r="H58" s="807">
        <f>E58*F58/1000</f>
        <v>2000000</v>
      </c>
      <c r="I58" s="811"/>
      <c r="J58" s="812"/>
    </row>
    <row r="59" spans="1:10" s="52" customFormat="1" ht="15.75" customHeight="1" thickBot="1" x14ac:dyDescent="0.3">
      <c r="A59" s="813"/>
      <c r="B59" s="814"/>
      <c r="C59" s="814"/>
      <c r="D59" s="814"/>
      <c r="E59" s="815"/>
      <c r="F59" s="816">
        <v>4000000</v>
      </c>
      <c r="G59" s="817"/>
      <c r="H59" s="818"/>
      <c r="I59" s="811"/>
      <c r="J59" s="812"/>
    </row>
    <row r="60" spans="1:10" s="52" customFormat="1" ht="21" customHeight="1" x14ac:dyDescent="0.25">
      <c r="A60" s="796" t="s">
        <v>308</v>
      </c>
      <c r="B60" s="798" t="s">
        <v>46</v>
      </c>
      <c r="C60" s="798" t="s">
        <v>48</v>
      </c>
      <c r="D60" s="798" t="s">
        <v>19</v>
      </c>
      <c r="E60" s="800">
        <v>2500</v>
      </c>
      <c r="F60" s="802">
        <v>250000</v>
      </c>
      <c r="G60" s="804">
        <v>85000</v>
      </c>
      <c r="H60" s="806">
        <f>E60*F60/1000</f>
        <v>625000</v>
      </c>
      <c r="I60" s="811"/>
      <c r="J60" s="812"/>
    </row>
    <row r="61" spans="1:10" s="52" customFormat="1" x14ac:dyDescent="0.25">
      <c r="A61" s="797"/>
      <c r="B61" s="799"/>
      <c r="C61" s="799"/>
      <c r="D61" s="799"/>
      <c r="E61" s="801"/>
      <c r="F61" s="803"/>
      <c r="G61" s="805"/>
      <c r="H61" s="807"/>
      <c r="I61" s="811"/>
      <c r="J61" s="812"/>
    </row>
    <row r="62" spans="1:10" s="52" customFormat="1" ht="21" customHeight="1" x14ac:dyDescent="0.25">
      <c r="A62" s="797" t="s">
        <v>309</v>
      </c>
      <c r="B62" s="799" t="s">
        <v>46</v>
      </c>
      <c r="C62" s="799" t="s">
        <v>48</v>
      </c>
      <c r="D62" s="799" t="s">
        <v>19</v>
      </c>
      <c r="E62" s="801">
        <v>2400</v>
      </c>
      <c r="F62" s="803">
        <v>500000</v>
      </c>
      <c r="G62" s="805">
        <v>150000</v>
      </c>
      <c r="H62" s="807">
        <f>E62*F62/1000</f>
        <v>1200000</v>
      </c>
      <c r="I62" s="811"/>
      <c r="J62" s="812"/>
    </row>
    <row r="63" spans="1:10" s="52" customFormat="1" x14ac:dyDescent="0.25">
      <c r="A63" s="797"/>
      <c r="B63" s="799"/>
      <c r="C63" s="799"/>
      <c r="D63" s="799"/>
      <c r="E63" s="801"/>
      <c r="F63" s="803"/>
      <c r="G63" s="805"/>
      <c r="H63" s="807"/>
      <c r="I63" s="811"/>
      <c r="J63" s="812"/>
    </row>
    <row r="64" spans="1:10" s="52" customFormat="1" ht="21" customHeight="1" x14ac:dyDescent="0.25">
      <c r="A64" s="797" t="s">
        <v>310</v>
      </c>
      <c r="B64" s="799" t="s">
        <v>46</v>
      </c>
      <c r="C64" s="799" t="s">
        <v>48</v>
      </c>
      <c r="D64" s="799" t="s">
        <v>19</v>
      </c>
      <c r="E64" s="801">
        <v>2300</v>
      </c>
      <c r="F64" s="803">
        <v>1000000</v>
      </c>
      <c r="G64" s="805">
        <v>310000</v>
      </c>
      <c r="H64" s="807">
        <f>E64*F64/1000</f>
        <v>2300000</v>
      </c>
      <c r="I64" s="811"/>
      <c r="J64" s="812"/>
    </row>
    <row r="65" spans="1:10" s="52" customFormat="1" ht="11" thickBot="1" x14ac:dyDescent="0.3">
      <c r="A65" s="813"/>
      <c r="B65" s="814"/>
      <c r="C65" s="814"/>
      <c r="D65" s="814"/>
      <c r="E65" s="815"/>
      <c r="F65" s="816">
        <v>4000000</v>
      </c>
      <c r="G65" s="817"/>
      <c r="H65" s="818"/>
      <c r="I65" s="811"/>
      <c r="J65" s="812"/>
    </row>
    <row r="66" spans="1:10" s="52" customFormat="1" ht="21" customHeight="1" x14ac:dyDescent="0.25">
      <c r="A66" s="796" t="s">
        <v>311</v>
      </c>
      <c r="B66" s="798" t="s">
        <v>46</v>
      </c>
      <c r="C66" s="798" t="s">
        <v>49</v>
      </c>
      <c r="D66" s="798" t="s">
        <v>19</v>
      </c>
      <c r="E66" s="800">
        <v>3000</v>
      </c>
      <c r="F66" s="802">
        <v>250000</v>
      </c>
      <c r="G66" s="804">
        <v>85000</v>
      </c>
      <c r="H66" s="806">
        <f>E66*F66/1000</f>
        <v>750000</v>
      </c>
      <c r="I66" s="811"/>
      <c r="J66" s="812"/>
    </row>
    <row r="67" spans="1:10" s="52" customFormat="1" x14ac:dyDescent="0.25">
      <c r="A67" s="797"/>
      <c r="B67" s="799"/>
      <c r="C67" s="799"/>
      <c r="D67" s="799"/>
      <c r="E67" s="801"/>
      <c r="F67" s="803"/>
      <c r="G67" s="805"/>
      <c r="H67" s="807"/>
      <c r="I67" s="811"/>
      <c r="J67" s="812"/>
    </row>
    <row r="68" spans="1:10" s="52" customFormat="1" ht="21" customHeight="1" x14ac:dyDescent="0.25">
      <c r="A68" s="797" t="s">
        <v>312</v>
      </c>
      <c r="B68" s="799" t="s">
        <v>46</v>
      </c>
      <c r="C68" s="799" t="s">
        <v>49</v>
      </c>
      <c r="D68" s="799" t="s">
        <v>19</v>
      </c>
      <c r="E68" s="801">
        <v>2700</v>
      </c>
      <c r="F68" s="803">
        <v>500000</v>
      </c>
      <c r="G68" s="805">
        <v>150000</v>
      </c>
      <c r="H68" s="807">
        <f>E68*F68/1000</f>
        <v>1350000</v>
      </c>
      <c r="I68" s="811"/>
      <c r="J68" s="812"/>
    </row>
    <row r="69" spans="1:10" s="52" customFormat="1" x14ac:dyDescent="0.25">
      <c r="A69" s="797"/>
      <c r="B69" s="799"/>
      <c r="C69" s="799"/>
      <c r="D69" s="799"/>
      <c r="E69" s="801"/>
      <c r="F69" s="803"/>
      <c r="G69" s="805"/>
      <c r="H69" s="807"/>
      <c r="I69" s="811"/>
      <c r="J69" s="812"/>
    </row>
    <row r="70" spans="1:10" s="52" customFormat="1" ht="21" customHeight="1" x14ac:dyDescent="0.25">
      <c r="A70" s="797" t="s">
        <v>313</v>
      </c>
      <c r="B70" s="799" t="s">
        <v>46</v>
      </c>
      <c r="C70" s="799" t="s">
        <v>49</v>
      </c>
      <c r="D70" s="799" t="s">
        <v>19</v>
      </c>
      <c r="E70" s="801">
        <v>2500</v>
      </c>
      <c r="F70" s="803">
        <v>1000000</v>
      </c>
      <c r="G70" s="805">
        <v>310000</v>
      </c>
      <c r="H70" s="807">
        <f>E70*F70/1000</f>
        <v>2500000</v>
      </c>
      <c r="I70" s="811"/>
      <c r="J70" s="812"/>
    </row>
    <row r="71" spans="1:10" s="52" customFormat="1" ht="11" thickBot="1" x14ac:dyDescent="0.3">
      <c r="A71" s="813"/>
      <c r="B71" s="814"/>
      <c r="C71" s="814"/>
      <c r="D71" s="814"/>
      <c r="E71" s="815"/>
      <c r="F71" s="816">
        <v>4000000</v>
      </c>
      <c r="G71" s="817"/>
      <c r="H71" s="818"/>
      <c r="I71" s="811"/>
      <c r="J71" s="812"/>
    </row>
    <row r="72" spans="1:10" s="52" customFormat="1" ht="21" customHeight="1" x14ac:dyDescent="0.25">
      <c r="A72" s="796" t="s">
        <v>314</v>
      </c>
      <c r="B72" s="798" t="s">
        <v>46</v>
      </c>
      <c r="C72" s="798" t="s">
        <v>223</v>
      </c>
      <c r="D72" s="798" t="s">
        <v>19</v>
      </c>
      <c r="E72" s="800">
        <v>3200</v>
      </c>
      <c r="F72" s="802">
        <v>250000</v>
      </c>
      <c r="G72" s="804">
        <v>85000</v>
      </c>
      <c r="H72" s="806">
        <f>E72*F72/1000</f>
        <v>800000</v>
      </c>
      <c r="I72" s="811"/>
      <c r="J72" s="812"/>
    </row>
    <row r="73" spans="1:10" s="52" customFormat="1" x14ac:dyDescent="0.25">
      <c r="A73" s="797"/>
      <c r="B73" s="799"/>
      <c r="C73" s="799"/>
      <c r="D73" s="799"/>
      <c r="E73" s="801"/>
      <c r="F73" s="803"/>
      <c r="G73" s="805"/>
      <c r="H73" s="807"/>
      <c r="I73" s="811"/>
      <c r="J73" s="812"/>
    </row>
    <row r="74" spans="1:10" s="52" customFormat="1" ht="21" customHeight="1" x14ac:dyDescent="0.25">
      <c r="A74" s="797" t="s">
        <v>315</v>
      </c>
      <c r="B74" s="799" t="s">
        <v>46</v>
      </c>
      <c r="C74" s="799" t="s">
        <v>223</v>
      </c>
      <c r="D74" s="799" t="s">
        <v>19</v>
      </c>
      <c r="E74" s="801">
        <v>2900</v>
      </c>
      <c r="F74" s="803">
        <v>500000</v>
      </c>
      <c r="G74" s="805">
        <v>150000</v>
      </c>
      <c r="H74" s="807">
        <f>E74*F74/1000</f>
        <v>1450000</v>
      </c>
      <c r="I74" s="811"/>
      <c r="J74" s="812"/>
    </row>
    <row r="75" spans="1:10" s="52" customFormat="1" x14ac:dyDescent="0.25">
      <c r="A75" s="797"/>
      <c r="B75" s="799"/>
      <c r="C75" s="799"/>
      <c r="D75" s="799"/>
      <c r="E75" s="801"/>
      <c r="F75" s="803"/>
      <c r="G75" s="805"/>
      <c r="H75" s="807"/>
      <c r="I75" s="811"/>
      <c r="J75" s="812"/>
    </row>
    <row r="76" spans="1:10" s="52" customFormat="1" ht="21" customHeight="1" x14ac:dyDescent="0.25">
      <c r="A76" s="797" t="s">
        <v>316</v>
      </c>
      <c r="B76" s="799" t="s">
        <v>46</v>
      </c>
      <c r="C76" s="799" t="s">
        <v>223</v>
      </c>
      <c r="D76" s="799" t="s">
        <v>19</v>
      </c>
      <c r="E76" s="801">
        <v>2700</v>
      </c>
      <c r="F76" s="803">
        <v>1000000</v>
      </c>
      <c r="G76" s="805">
        <v>310000</v>
      </c>
      <c r="H76" s="807">
        <f>E76*F76/1000</f>
        <v>2700000</v>
      </c>
      <c r="I76" s="811"/>
      <c r="J76" s="812"/>
    </row>
    <row r="77" spans="1:10" s="52" customFormat="1" ht="11" thickBot="1" x14ac:dyDescent="0.3">
      <c r="A77" s="813"/>
      <c r="B77" s="814"/>
      <c r="C77" s="814"/>
      <c r="D77" s="814"/>
      <c r="E77" s="815"/>
      <c r="F77" s="816">
        <v>4000000</v>
      </c>
      <c r="G77" s="817"/>
      <c r="H77" s="818"/>
      <c r="I77" s="811"/>
      <c r="J77" s="812"/>
    </row>
    <row r="78" spans="1:10" s="52" customFormat="1" ht="18" customHeight="1" thickBot="1" x14ac:dyDescent="0.3">
      <c r="A78" s="790" t="s">
        <v>23</v>
      </c>
      <c r="B78" s="791"/>
      <c r="C78" s="791"/>
      <c r="D78" s="791"/>
      <c r="E78" s="791"/>
      <c r="F78" s="791"/>
      <c r="G78" s="792"/>
      <c r="H78" s="381"/>
      <c r="I78" s="382"/>
      <c r="J78" s="383"/>
    </row>
    <row r="79" spans="1:10" ht="34.5" customHeight="1" thickBot="1" x14ac:dyDescent="0.3">
      <c r="A79" s="13" t="s">
        <v>11</v>
      </c>
      <c r="B79" s="14" t="s">
        <v>12</v>
      </c>
      <c r="C79" s="15" t="s">
        <v>13</v>
      </c>
      <c r="D79" s="15" t="s">
        <v>14</v>
      </c>
      <c r="E79" s="15" t="s">
        <v>15</v>
      </c>
      <c r="F79" s="15" t="s">
        <v>16</v>
      </c>
      <c r="G79" s="16" t="s">
        <v>17</v>
      </c>
      <c r="H79" s="371"/>
      <c r="I79" s="372"/>
      <c r="J79" s="372"/>
    </row>
    <row r="80" spans="1:10" ht="23.25" customHeight="1" x14ac:dyDescent="0.25">
      <c r="A80" s="32" t="s">
        <v>24</v>
      </c>
      <c r="B80" s="18" t="s">
        <v>25</v>
      </c>
      <c r="C80" s="19" t="s">
        <v>19</v>
      </c>
      <c r="D80" s="20">
        <v>1000000</v>
      </c>
      <c r="E80" s="384">
        <f>F80*D80/1000</f>
        <v>275000</v>
      </c>
      <c r="F80" s="19">
        <v>275</v>
      </c>
      <c r="G80" s="21" t="s">
        <v>356</v>
      </c>
      <c r="H80" s="385"/>
      <c r="I80" s="386"/>
      <c r="J80" s="387"/>
    </row>
    <row r="81" spans="1:10" ht="23.25" customHeight="1" x14ac:dyDescent="0.25">
      <c r="A81" s="33" t="s">
        <v>24</v>
      </c>
      <c r="B81" s="23" t="s">
        <v>25</v>
      </c>
      <c r="C81" s="24" t="s">
        <v>19</v>
      </c>
      <c r="D81" s="25">
        <v>1500000</v>
      </c>
      <c r="E81" s="388">
        <f t="shared" ref="E81:E93" si="4">F81*D81/1000</f>
        <v>375000</v>
      </c>
      <c r="F81" s="24">
        <v>250</v>
      </c>
      <c r="G81" s="26" t="s">
        <v>346</v>
      </c>
      <c r="H81" s="385"/>
      <c r="I81" s="386"/>
      <c r="J81" s="387"/>
    </row>
    <row r="82" spans="1:10" ht="23.25" customHeight="1" thickBot="1" x14ac:dyDescent="0.3">
      <c r="A82" s="34" t="s">
        <v>24</v>
      </c>
      <c r="B82" s="28" t="s">
        <v>25</v>
      </c>
      <c r="C82" s="29" t="s">
        <v>19</v>
      </c>
      <c r="D82" s="30">
        <v>2000000</v>
      </c>
      <c r="E82" s="389">
        <f t="shared" si="4"/>
        <v>450000</v>
      </c>
      <c r="F82" s="29">
        <v>225</v>
      </c>
      <c r="G82" s="31" t="s">
        <v>27</v>
      </c>
      <c r="H82" s="385"/>
      <c r="I82" s="386"/>
      <c r="J82" s="387"/>
    </row>
    <row r="83" spans="1:10" ht="23.25" customHeight="1" x14ac:dyDescent="0.25">
      <c r="A83" s="35" t="s">
        <v>26</v>
      </c>
      <c r="B83" s="36" t="s">
        <v>25</v>
      </c>
      <c r="C83" s="37" t="s">
        <v>19</v>
      </c>
      <c r="D83" s="38">
        <v>1000000</v>
      </c>
      <c r="E83" s="384">
        <f t="shared" si="4"/>
        <v>180000</v>
      </c>
      <c r="F83" s="37">
        <v>180</v>
      </c>
      <c r="G83" s="39" t="s">
        <v>356</v>
      </c>
      <c r="H83" s="385"/>
      <c r="I83" s="386"/>
      <c r="J83" s="387"/>
    </row>
    <row r="84" spans="1:10" ht="23.25" customHeight="1" thickBot="1" x14ac:dyDescent="0.3">
      <c r="A84" s="33" t="s">
        <v>26</v>
      </c>
      <c r="B84" s="28" t="s">
        <v>25</v>
      </c>
      <c r="C84" s="29" t="s">
        <v>19</v>
      </c>
      <c r="D84" s="30">
        <v>2000000</v>
      </c>
      <c r="E84" s="388">
        <f t="shared" si="4"/>
        <v>300000</v>
      </c>
      <c r="F84" s="29">
        <v>150</v>
      </c>
      <c r="G84" s="31" t="s">
        <v>27</v>
      </c>
      <c r="H84" s="385"/>
      <c r="I84" s="386"/>
      <c r="J84" s="387"/>
    </row>
    <row r="85" spans="1:10" ht="23.25" customHeight="1" x14ac:dyDescent="0.25">
      <c r="A85" s="17" t="s">
        <v>247</v>
      </c>
      <c r="B85" s="18" t="s">
        <v>18</v>
      </c>
      <c r="C85" s="19" t="s">
        <v>19</v>
      </c>
      <c r="D85" s="20">
        <v>1500000</v>
      </c>
      <c r="E85" s="19">
        <f t="shared" si="4"/>
        <v>1050000</v>
      </c>
      <c r="F85" s="19">
        <v>700</v>
      </c>
      <c r="G85" s="21" t="s">
        <v>357</v>
      </c>
      <c r="H85" s="373"/>
      <c r="I85" s="390"/>
      <c r="J85" s="391"/>
    </row>
    <row r="86" spans="1:10" ht="23.25" customHeight="1" thickBot="1" x14ac:dyDescent="0.3">
      <c r="A86" s="27" t="s">
        <v>247</v>
      </c>
      <c r="B86" s="28" t="s">
        <v>18</v>
      </c>
      <c r="C86" s="29" t="s">
        <v>19</v>
      </c>
      <c r="D86" s="30">
        <v>2500000</v>
      </c>
      <c r="E86" s="29">
        <f t="shared" si="4"/>
        <v>1625000</v>
      </c>
      <c r="F86" s="29">
        <v>650</v>
      </c>
      <c r="G86" s="31" t="s">
        <v>358</v>
      </c>
      <c r="H86" s="373"/>
      <c r="I86" s="390"/>
      <c r="J86" s="391"/>
    </row>
    <row r="87" spans="1:10" ht="23.25" customHeight="1" x14ac:dyDescent="0.25">
      <c r="A87" s="17" t="s">
        <v>248</v>
      </c>
      <c r="B87" s="18" t="s">
        <v>18</v>
      </c>
      <c r="C87" s="19" t="s">
        <v>19</v>
      </c>
      <c r="D87" s="20">
        <v>1500000</v>
      </c>
      <c r="E87" s="19">
        <f t="shared" si="4"/>
        <v>1500000</v>
      </c>
      <c r="F87" s="19">
        <v>1000</v>
      </c>
      <c r="G87" s="21" t="s">
        <v>357</v>
      </c>
      <c r="H87" s="373"/>
      <c r="I87" s="390"/>
      <c r="J87" s="391"/>
    </row>
    <row r="88" spans="1:10" ht="23.25" customHeight="1" thickBot="1" x14ac:dyDescent="0.3">
      <c r="A88" s="27" t="s">
        <v>248</v>
      </c>
      <c r="B88" s="28" t="s">
        <v>18</v>
      </c>
      <c r="C88" s="29" t="s">
        <v>19</v>
      </c>
      <c r="D88" s="30">
        <v>2500000</v>
      </c>
      <c r="E88" s="29">
        <f t="shared" si="4"/>
        <v>2250000</v>
      </c>
      <c r="F88" s="29">
        <v>900</v>
      </c>
      <c r="G88" s="31" t="s">
        <v>358</v>
      </c>
      <c r="H88" s="373"/>
      <c r="I88" s="390"/>
      <c r="J88" s="391"/>
    </row>
    <row r="89" spans="1:10" ht="23.25" customHeight="1" x14ac:dyDescent="0.25">
      <c r="A89" s="32" t="s">
        <v>28</v>
      </c>
      <c r="B89" s="18" t="s">
        <v>18</v>
      </c>
      <c r="C89" s="19" t="s">
        <v>19</v>
      </c>
      <c r="D89" s="20">
        <v>1500000</v>
      </c>
      <c r="E89" s="19">
        <f t="shared" si="4"/>
        <v>1500000</v>
      </c>
      <c r="F89" s="19">
        <v>1000</v>
      </c>
      <c r="G89" s="21" t="s">
        <v>357</v>
      </c>
      <c r="H89" s="373"/>
      <c r="I89" s="390"/>
      <c r="J89" s="387"/>
    </row>
    <row r="90" spans="1:10" ht="23.25" customHeight="1" thickBot="1" x14ac:dyDescent="0.3">
      <c r="A90" s="34" t="s">
        <v>28</v>
      </c>
      <c r="B90" s="28" t="s">
        <v>18</v>
      </c>
      <c r="C90" s="29" t="s">
        <v>19</v>
      </c>
      <c r="D90" s="30">
        <v>2000000</v>
      </c>
      <c r="E90" s="29">
        <f t="shared" si="4"/>
        <v>1800000</v>
      </c>
      <c r="F90" s="29">
        <v>900</v>
      </c>
      <c r="G90" s="31" t="s">
        <v>358</v>
      </c>
      <c r="H90" s="373"/>
      <c r="I90" s="390"/>
      <c r="J90" s="387"/>
    </row>
    <row r="91" spans="1:10" ht="24.65" customHeight="1" x14ac:dyDescent="0.25">
      <c r="A91" s="32" t="s">
        <v>449</v>
      </c>
      <c r="B91" s="18" t="s">
        <v>115</v>
      </c>
      <c r="C91" s="19" t="s">
        <v>19</v>
      </c>
      <c r="D91" s="20">
        <v>1500000</v>
      </c>
      <c r="E91" s="19">
        <f t="shared" si="4"/>
        <v>1200000</v>
      </c>
      <c r="F91" s="19">
        <v>800</v>
      </c>
      <c r="G91" s="21" t="s">
        <v>346</v>
      </c>
      <c r="H91" s="373"/>
      <c r="I91" s="390"/>
      <c r="J91" s="387"/>
    </row>
    <row r="92" spans="1:10" ht="24.65" customHeight="1" x14ac:dyDescent="0.25">
      <c r="A92" s="33" t="s">
        <v>450</v>
      </c>
      <c r="B92" s="23" t="s">
        <v>115</v>
      </c>
      <c r="C92" s="24" t="s">
        <v>19</v>
      </c>
      <c r="D92" s="25">
        <v>2000000</v>
      </c>
      <c r="E92" s="24">
        <f t="shared" si="4"/>
        <v>1500000</v>
      </c>
      <c r="F92" s="24">
        <v>750</v>
      </c>
      <c r="G92" s="26" t="s">
        <v>27</v>
      </c>
      <c r="H92" s="373"/>
      <c r="I92" s="390"/>
      <c r="J92" s="387"/>
    </row>
    <row r="93" spans="1:10" ht="28.5" customHeight="1" thickBot="1" x14ac:dyDescent="0.3">
      <c r="A93" s="347" t="s">
        <v>449</v>
      </c>
      <c r="B93" s="28" t="s">
        <v>115</v>
      </c>
      <c r="C93" s="29" t="s">
        <v>19</v>
      </c>
      <c r="D93" s="30">
        <v>2500000</v>
      </c>
      <c r="E93" s="29">
        <f t="shared" si="4"/>
        <v>1750000</v>
      </c>
      <c r="F93" s="29">
        <v>700</v>
      </c>
      <c r="G93" s="31" t="s">
        <v>351</v>
      </c>
      <c r="H93" s="373"/>
      <c r="I93" s="390"/>
      <c r="J93" s="387"/>
    </row>
    <row r="94" spans="1:10" ht="13" thickBot="1" x14ac:dyDescent="0.3">
      <c r="A94" s="513"/>
      <c r="B94" s="1"/>
      <c r="C94" s="1"/>
      <c r="D94" s="1"/>
      <c r="E94" s="1"/>
      <c r="F94" s="1"/>
      <c r="G94" s="403" t="s">
        <v>31</v>
      </c>
    </row>
    <row r="95" spans="1:10" ht="32" thickBot="1" x14ac:dyDescent="0.3">
      <c r="A95" s="819" t="s">
        <v>6</v>
      </c>
      <c r="B95" s="820"/>
      <c r="C95" s="820"/>
      <c r="D95" s="820"/>
      <c r="E95" s="820"/>
      <c r="F95" s="289" t="s">
        <v>245</v>
      </c>
      <c r="G95" s="352"/>
    </row>
    <row r="96" spans="1:10" ht="53.25" customHeight="1" x14ac:dyDescent="0.25">
      <c r="A96" s="276" t="s">
        <v>50</v>
      </c>
      <c r="B96" s="277" t="s">
        <v>51</v>
      </c>
      <c r="C96" s="65" t="s">
        <v>252</v>
      </c>
      <c r="D96" s="65" t="s">
        <v>52</v>
      </c>
      <c r="E96" s="65" t="s">
        <v>317</v>
      </c>
      <c r="F96" s="278" t="s">
        <v>318</v>
      </c>
      <c r="G96" s="12"/>
    </row>
    <row r="97" spans="1:10" ht="46.5" customHeight="1" thickBot="1" x14ac:dyDescent="0.3">
      <c r="A97" s="55" t="s">
        <v>53</v>
      </c>
      <c r="B97" s="56" t="s">
        <v>54</v>
      </c>
      <c r="C97" s="296" t="s">
        <v>252</v>
      </c>
      <c r="D97" s="296" t="s">
        <v>52</v>
      </c>
      <c r="E97" s="296" t="s">
        <v>319</v>
      </c>
      <c r="F97" s="297" t="s">
        <v>318</v>
      </c>
      <c r="G97" s="12"/>
    </row>
    <row r="98" spans="1:10" x14ac:dyDescent="0.25">
      <c r="A98" s="57"/>
      <c r="B98" s="57"/>
      <c r="C98" s="42"/>
      <c r="D98" s="58"/>
      <c r="E98" s="42"/>
      <c r="F98" s="42"/>
      <c r="G98" s="59"/>
    </row>
    <row r="99" spans="1:10" ht="11" thickBot="1" x14ac:dyDescent="0.3">
      <c r="A99" s="57"/>
      <c r="B99" s="60"/>
      <c r="C99" s="42"/>
      <c r="D99" s="42"/>
      <c r="E99" s="43"/>
      <c r="F99" s="42"/>
      <c r="G99" s="42"/>
    </row>
    <row r="100" spans="1:10" ht="42" customHeight="1" thickBot="1" x14ac:dyDescent="0.3">
      <c r="A100" s="821" t="s">
        <v>7</v>
      </c>
      <c r="B100" s="822"/>
      <c r="C100" s="822"/>
      <c r="D100" s="822"/>
      <c r="E100" s="822"/>
      <c r="F100" s="823"/>
      <c r="G100" s="352"/>
    </row>
    <row r="101" spans="1:10" ht="21" customHeight="1" thickBot="1" x14ac:dyDescent="0.3">
      <c r="A101" s="61" t="s">
        <v>11</v>
      </c>
      <c r="B101" s="62" t="s">
        <v>12</v>
      </c>
      <c r="C101" s="63" t="s">
        <v>13</v>
      </c>
      <c r="D101" s="63" t="s">
        <v>14</v>
      </c>
      <c r="E101" s="63" t="s">
        <v>55</v>
      </c>
      <c r="F101" s="64" t="s">
        <v>56</v>
      </c>
      <c r="G101" s="363"/>
      <c r="H101" s="10"/>
      <c r="I101" s="10"/>
      <c r="J101" s="10"/>
    </row>
    <row r="102" spans="1:10" s="377" customFormat="1" ht="36.75" customHeight="1" x14ac:dyDescent="0.25">
      <c r="A102" s="395" t="s">
        <v>57</v>
      </c>
      <c r="B102" s="392" t="s">
        <v>29</v>
      </c>
      <c r="C102" s="393" t="s">
        <v>19</v>
      </c>
      <c r="D102" s="396">
        <v>500000</v>
      </c>
      <c r="E102" s="393">
        <v>1000</v>
      </c>
      <c r="F102" s="397">
        <f>E102*D102/1000</f>
        <v>500000</v>
      </c>
      <c r="G102" s="394"/>
    </row>
    <row r="103" spans="1:10" s="377" customFormat="1" ht="36.75" customHeight="1" x14ac:dyDescent="0.25">
      <c r="A103" s="398" t="s">
        <v>57</v>
      </c>
      <c r="B103" s="399" t="s">
        <v>29</v>
      </c>
      <c r="C103" s="400" t="s">
        <v>19</v>
      </c>
      <c r="D103" s="401">
        <v>1000000</v>
      </c>
      <c r="E103" s="400">
        <v>800</v>
      </c>
      <c r="F103" s="402">
        <f>E103*D103/1000</f>
        <v>800000</v>
      </c>
      <c r="G103" s="394"/>
    </row>
    <row r="104" spans="1:10" s="377" customFormat="1" ht="36.75" customHeight="1" thickBot="1" x14ac:dyDescent="0.3">
      <c r="A104" s="533" t="s">
        <v>57</v>
      </c>
      <c r="B104" s="534" t="s">
        <v>29</v>
      </c>
      <c r="C104" s="535" t="s">
        <v>19</v>
      </c>
      <c r="D104" s="536">
        <v>1500000</v>
      </c>
      <c r="E104" s="535">
        <v>650</v>
      </c>
      <c r="F104" s="537">
        <f>E104*D104/1000</f>
        <v>975000</v>
      </c>
      <c r="G104" s="394"/>
    </row>
    <row r="105" spans="1:10" customFormat="1" ht="27" customHeight="1" x14ac:dyDescent="0.35">
      <c r="A105" s="544" t="s">
        <v>435</v>
      </c>
      <c r="B105" s="546" t="s">
        <v>12</v>
      </c>
      <c r="C105" s="545" t="s">
        <v>13</v>
      </c>
      <c r="D105" s="546" t="s">
        <v>434</v>
      </c>
      <c r="E105" s="63" t="s">
        <v>429</v>
      </c>
      <c r="F105" s="546" t="s">
        <v>430</v>
      </c>
      <c r="G105" s="546" t="s">
        <v>431</v>
      </c>
      <c r="H105" s="546" t="s">
        <v>432</v>
      </c>
      <c r="I105" s="550" t="s">
        <v>433</v>
      </c>
    </row>
    <row r="106" spans="1:10" customFormat="1" ht="26.5" customHeight="1" x14ac:dyDescent="0.35">
      <c r="A106" s="401" t="s">
        <v>421</v>
      </c>
      <c r="B106" s="538" t="s">
        <v>652</v>
      </c>
      <c r="C106" s="539" t="s">
        <v>19</v>
      </c>
      <c r="D106" s="401" t="s">
        <v>422</v>
      </c>
      <c r="E106" s="539">
        <v>500</v>
      </c>
      <c r="F106" s="539">
        <v>550</v>
      </c>
      <c r="G106" s="539">
        <v>600</v>
      </c>
      <c r="H106" s="539">
        <v>750</v>
      </c>
      <c r="I106" s="540">
        <v>875</v>
      </c>
    </row>
    <row r="107" spans="1:10" customFormat="1" ht="26.5" customHeight="1" x14ac:dyDescent="0.35">
      <c r="A107" s="401" t="s">
        <v>423</v>
      </c>
      <c r="B107" s="538" t="s">
        <v>29</v>
      </c>
      <c r="C107" s="539" t="s">
        <v>19</v>
      </c>
      <c r="D107" s="401" t="s">
        <v>424</v>
      </c>
      <c r="E107" s="539">
        <v>825.00000000000011</v>
      </c>
      <c r="F107" s="539">
        <v>907.50000000000023</v>
      </c>
      <c r="G107" s="539">
        <v>990.00000000000011</v>
      </c>
      <c r="H107" s="539">
        <v>1237.5000000000002</v>
      </c>
      <c r="I107" s="540">
        <v>1443.7500000000002</v>
      </c>
    </row>
    <row r="108" spans="1:10" customFormat="1" ht="26.5" customHeight="1" x14ac:dyDescent="0.35">
      <c r="A108" s="401" t="s">
        <v>425</v>
      </c>
      <c r="B108" s="538" t="s">
        <v>29</v>
      </c>
      <c r="C108" s="539" t="s">
        <v>19</v>
      </c>
      <c r="D108" s="401" t="s">
        <v>426</v>
      </c>
      <c r="E108" s="539">
        <v>1150</v>
      </c>
      <c r="F108" s="539">
        <v>1265</v>
      </c>
      <c r="G108" s="539">
        <v>1380</v>
      </c>
      <c r="H108" s="539">
        <v>1725</v>
      </c>
      <c r="I108" s="540">
        <v>2012.5</v>
      </c>
    </row>
    <row r="109" spans="1:10" customFormat="1" ht="26.5" customHeight="1" thickBot="1" x14ac:dyDescent="0.4">
      <c r="A109" s="401" t="s">
        <v>427</v>
      </c>
      <c r="B109" s="541" t="s">
        <v>29</v>
      </c>
      <c r="C109" s="542" t="s">
        <v>19</v>
      </c>
      <c r="D109" s="542" t="s">
        <v>428</v>
      </c>
      <c r="E109" s="542">
        <v>1800</v>
      </c>
      <c r="F109" s="542">
        <v>1980.0000000000002</v>
      </c>
      <c r="G109" s="542">
        <v>2160</v>
      </c>
      <c r="H109" s="542">
        <v>2700</v>
      </c>
      <c r="I109" s="543">
        <v>3150</v>
      </c>
    </row>
    <row r="110" spans="1:10" customFormat="1" ht="33.75" customHeight="1" x14ac:dyDescent="0.35">
      <c r="A110" s="551" t="s">
        <v>436</v>
      </c>
      <c r="B110" s="546" t="s">
        <v>12</v>
      </c>
      <c r="C110" s="545" t="s">
        <v>13</v>
      </c>
      <c r="D110" s="546" t="s">
        <v>434</v>
      </c>
      <c r="E110" s="63" t="s">
        <v>429</v>
      </c>
      <c r="F110" s="546" t="s">
        <v>430</v>
      </c>
      <c r="G110" s="546" t="s">
        <v>431</v>
      </c>
      <c r="H110" s="546" t="s">
        <v>432</v>
      </c>
      <c r="I110" s="550" t="s">
        <v>433</v>
      </c>
    </row>
    <row r="111" spans="1:10" customFormat="1" ht="26.5" customHeight="1" x14ac:dyDescent="0.35">
      <c r="A111" s="401" t="s">
        <v>421</v>
      </c>
      <c r="B111" s="538" t="s">
        <v>29</v>
      </c>
      <c r="C111" s="539" t="s">
        <v>19</v>
      </c>
      <c r="D111" s="401" t="s">
        <v>422</v>
      </c>
      <c r="E111" s="539">
        <f>500*1.2</f>
        <v>600</v>
      </c>
      <c r="F111" s="539">
        <v>660</v>
      </c>
      <c r="G111" s="539">
        <v>720</v>
      </c>
      <c r="H111" s="539">
        <v>900</v>
      </c>
      <c r="I111" s="540">
        <v>1050</v>
      </c>
    </row>
    <row r="112" spans="1:10" customFormat="1" ht="26.5" customHeight="1" x14ac:dyDescent="0.35">
      <c r="A112" s="401" t="s">
        <v>423</v>
      </c>
      <c r="B112" s="538" t="s">
        <v>29</v>
      </c>
      <c r="C112" s="539" t="s">
        <v>19</v>
      </c>
      <c r="D112" s="401" t="s">
        <v>424</v>
      </c>
      <c r="E112" s="539">
        <f>825*1.2</f>
        <v>990</v>
      </c>
      <c r="F112" s="539">
        <v>1089.0000000000002</v>
      </c>
      <c r="G112" s="539">
        <v>1188</v>
      </c>
      <c r="H112" s="539">
        <v>1485.0000000000002</v>
      </c>
      <c r="I112" s="540">
        <v>1732.5000000000002</v>
      </c>
    </row>
    <row r="113" spans="1:10" customFormat="1" ht="26.5" customHeight="1" x14ac:dyDescent="0.35">
      <c r="A113" s="401" t="s">
        <v>425</v>
      </c>
      <c r="B113" s="538" t="s">
        <v>29</v>
      </c>
      <c r="C113" s="539" t="s">
        <v>19</v>
      </c>
      <c r="D113" s="401" t="s">
        <v>426</v>
      </c>
      <c r="E113" s="539">
        <f>1150*1.2</f>
        <v>1380</v>
      </c>
      <c r="F113" s="539">
        <v>1518.0000000000002</v>
      </c>
      <c r="G113" s="539">
        <v>1656</v>
      </c>
      <c r="H113" s="539">
        <v>2070</v>
      </c>
      <c r="I113" s="540">
        <v>2415</v>
      </c>
    </row>
    <row r="114" spans="1:10" customFormat="1" ht="26.5" customHeight="1" thickBot="1" x14ac:dyDescent="0.4">
      <c r="A114" s="401" t="s">
        <v>427</v>
      </c>
      <c r="B114" s="541" t="s">
        <v>29</v>
      </c>
      <c r="C114" s="542" t="s">
        <v>19</v>
      </c>
      <c r="D114" s="542" t="s">
        <v>428</v>
      </c>
      <c r="E114" s="542">
        <f>1800*1.2</f>
        <v>2160</v>
      </c>
      <c r="F114" s="542">
        <v>2376</v>
      </c>
      <c r="G114" s="542">
        <v>2592</v>
      </c>
      <c r="H114" s="542">
        <v>3240</v>
      </c>
      <c r="I114" s="543">
        <v>3780</v>
      </c>
    </row>
    <row r="115" spans="1:10" customFormat="1" ht="27" customHeight="1" x14ac:dyDescent="0.35">
      <c r="A115" s="551" t="s">
        <v>437</v>
      </c>
      <c r="B115" s="546" t="s">
        <v>12</v>
      </c>
      <c r="C115" s="545" t="s">
        <v>13</v>
      </c>
      <c r="D115" s="546" t="s">
        <v>434</v>
      </c>
      <c r="E115" s="63" t="s">
        <v>429</v>
      </c>
      <c r="F115" s="546" t="s">
        <v>430</v>
      </c>
      <c r="G115" s="546" t="s">
        <v>431</v>
      </c>
      <c r="H115" s="546" t="s">
        <v>432</v>
      </c>
      <c r="I115" s="550" t="s">
        <v>433</v>
      </c>
    </row>
    <row r="116" spans="1:10" customFormat="1" ht="26.5" customHeight="1" x14ac:dyDescent="0.35">
      <c r="A116" s="401" t="s">
        <v>421</v>
      </c>
      <c r="B116" s="538" t="s">
        <v>29</v>
      </c>
      <c r="C116" s="539" t="s">
        <v>19</v>
      </c>
      <c r="D116" s="401" t="s">
        <v>422</v>
      </c>
      <c r="E116" s="539">
        <v>540</v>
      </c>
      <c r="F116" s="539">
        <v>594</v>
      </c>
      <c r="G116" s="539">
        <v>648</v>
      </c>
      <c r="H116" s="539">
        <v>810</v>
      </c>
      <c r="I116" s="540">
        <v>945</v>
      </c>
    </row>
    <row r="117" spans="1:10" customFormat="1" ht="26.5" customHeight="1" x14ac:dyDescent="0.35">
      <c r="A117" s="401" t="s">
        <v>423</v>
      </c>
      <c r="B117" s="538" t="s">
        <v>29</v>
      </c>
      <c r="C117" s="539" t="s">
        <v>19</v>
      </c>
      <c r="D117" s="401" t="s">
        <v>424</v>
      </c>
      <c r="E117" s="539">
        <v>891.00000000000011</v>
      </c>
      <c r="F117" s="539">
        <v>980.10000000000025</v>
      </c>
      <c r="G117" s="539">
        <v>1069.2</v>
      </c>
      <c r="H117" s="539">
        <v>1336.5000000000002</v>
      </c>
      <c r="I117" s="540">
        <v>1559.2500000000002</v>
      </c>
    </row>
    <row r="118" spans="1:10" customFormat="1" ht="26.5" customHeight="1" x14ac:dyDescent="0.35">
      <c r="A118" s="401" t="s">
        <v>425</v>
      </c>
      <c r="B118" s="538" t="s">
        <v>29</v>
      </c>
      <c r="C118" s="539" t="s">
        <v>19</v>
      </c>
      <c r="D118" s="401" t="s">
        <v>426</v>
      </c>
      <c r="E118" s="539">
        <v>1242</v>
      </c>
      <c r="F118" s="539">
        <v>1366.2</v>
      </c>
      <c r="G118" s="539">
        <v>1490.3999999999999</v>
      </c>
      <c r="H118" s="539">
        <v>1863</v>
      </c>
      <c r="I118" s="540">
        <v>2173.5</v>
      </c>
    </row>
    <row r="119" spans="1:10" customFormat="1" ht="26.5" customHeight="1" thickBot="1" x14ac:dyDescent="0.4">
      <c r="A119" s="401" t="s">
        <v>427</v>
      </c>
      <c r="B119" s="541" t="s">
        <v>29</v>
      </c>
      <c r="C119" s="542" t="s">
        <v>19</v>
      </c>
      <c r="D119" s="542" t="s">
        <v>428</v>
      </c>
      <c r="E119" s="542">
        <v>1944</v>
      </c>
      <c r="F119" s="542">
        <v>2138.4</v>
      </c>
      <c r="G119" s="542">
        <v>2332.7999999999997</v>
      </c>
      <c r="H119" s="542">
        <v>2916</v>
      </c>
      <c r="I119" s="543">
        <v>3402</v>
      </c>
    </row>
    <row r="120" spans="1:10" ht="30.75" customHeight="1" thickBot="1" x14ac:dyDescent="0.3">
      <c r="A120" s="57"/>
      <c r="B120" s="548"/>
      <c r="C120" s="42"/>
      <c r="D120" s="549"/>
      <c r="E120" s="42"/>
      <c r="F120" s="403" t="s">
        <v>31</v>
      </c>
      <c r="G120" s="42"/>
    </row>
    <row r="121" spans="1:10" s="66" customFormat="1" ht="11" thickBot="1" x14ac:dyDescent="0.3">
      <c r="A121" s="819" t="s">
        <v>8</v>
      </c>
      <c r="B121" s="820"/>
      <c r="C121" s="824"/>
      <c r="D121" s="547"/>
      <c r="E121" s="547"/>
      <c r="F121" s="547"/>
      <c r="G121" s="547"/>
      <c r="H121" s="361"/>
      <c r="I121" s="362"/>
      <c r="J121" s="363"/>
    </row>
    <row r="122" spans="1:10" s="66" customFormat="1" x14ac:dyDescent="0.25">
      <c r="A122" s="67" t="s">
        <v>60</v>
      </c>
      <c r="B122" s="68" t="s">
        <v>61</v>
      </c>
      <c r="C122" s="69" t="s">
        <v>58</v>
      </c>
      <c r="D122" s="70"/>
      <c r="E122" s="70"/>
      <c r="F122" s="70"/>
      <c r="G122" s="71"/>
      <c r="H122" s="361"/>
      <c r="I122" s="362"/>
      <c r="J122" s="363"/>
    </row>
    <row r="123" spans="1:10" s="66" customFormat="1" ht="31.5" x14ac:dyDescent="0.25">
      <c r="A123" s="72" t="s">
        <v>62</v>
      </c>
      <c r="B123" s="73">
        <v>1250000</v>
      </c>
      <c r="C123" s="74" t="s">
        <v>63</v>
      </c>
      <c r="D123" s="70"/>
      <c r="E123" s="70"/>
      <c r="F123" s="70"/>
      <c r="G123" s="71"/>
      <c r="H123" s="361"/>
      <c r="I123" s="362"/>
      <c r="J123" s="363"/>
    </row>
    <row r="124" spans="1:10" s="66" customFormat="1" ht="31.5" x14ac:dyDescent="0.25">
      <c r="A124" s="75" t="s">
        <v>64</v>
      </c>
      <c r="B124" s="76">
        <v>625000</v>
      </c>
      <c r="C124" s="77" t="s">
        <v>65</v>
      </c>
      <c r="D124" s="70"/>
      <c r="E124" s="70"/>
      <c r="F124" s="70"/>
      <c r="G124" s="71"/>
      <c r="H124" s="361"/>
      <c r="I124" s="362"/>
      <c r="J124" s="363"/>
    </row>
    <row r="125" spans="1:10" s="66" customFormat="1" ht="32" thickBot="1" x14ac:dyDescent="0.3">
      <c r="A125" s="78" t="s">
        <v>66</v>
      </c>
      <c r="B125" s="79">
        <v>415000</v>
      </c>
      <c r="C125" s="80" t="s">
        <v>67</v>
      </c>
      <c r="D125" s="70"/>
      <c r="E125" s="70"/>
      <c r="F125" s="70"/>
      <c r="G125" s="71"/>
      <c r="H125" s="361"/>
      <c r="I125" s="362"/>
      <c r="J125" s="363"/>
    </row>
    <row r="126" spans="1:10" s="66" customFormat="1" ht="11" thickBot="1" x14ac:dyDescent="0.3">
      <c r="A126" s="70"/>
      <c r="B126" s="81"/>
      <c r="C126" s="70"/>
      <c r="D126" s="70"/>
      <c r="E126" s="70"/>
      <c r="F126" s="70"/>
      <c r="G126" s="71"/>
      <c r="H126" s="361"/>
      <c r="I126" s="362"/>
      <c r="J126" s="363"/>
    </row>
    <row r="127" spans="1:10" s="66" customFormat="1" ht="11" thickBot="1" x14ac:dyDescent="0.3">
      <c r="A127" s="825" t="s">
        <v>68</v>
      </c>
      <c r="B127" s="826"/>
      <c r="C127" s="826"/>
      <c r="D127" s="827"/>
      <c r="E127" s="71"/>
      <c r="F127" s="71"/>
      <c r="G127" s="71"/>
      <c r="H127" s="361"/>
      <c r="I127" s="362"/>
      <c r="J127" s="363"/>
    </row>
    <row r="128" spans="1:10" s="66" customFormat="1" x14ac:dyDescent="0.25">
      <c r="A128" s="82" t="s">
        <v>69</v>
      </c>
      <c r="B128" s="83">
        <v>0.6</v>
      </c>
      <c r="C128" s="83" t="s">
        <v>70</v>
      </c>
      <c r="D128" s="84">
        <v>0.8</v>
      </c>
      <c r="E128" s="71"/>
      <c r="F128" s="71"/>
      <c r="G128" s="71"/>
      <c r="H128" s="361"/>
      <c r="I128" s="362"/>
      <c r="J128" s="363"/>
    </row>
    <row r="129" spans="1:10" s="66" customFormat="1" x14ac:dyDescent="0.25">
      <c r="A129" s="85" t="s">
        <v>71</v>
      </c>
      <c r="B129" s="86">
        <v>1.2</v>
      </c>
      <c r="C129" s="86" t="s">
        <v>72</v>
      </c>
      <c r="D129" s="87">
        <v>0.9</v>
      </c>
      <c r="E129" s="71"/>
      <c r="F129" s="71"/>
      <c r="G129" s="71"/>
      <c r="H129" s="361"/>
      <c r="I129" s="362"/>
      <c r="J129" s="363"/>
    </row>
    <row r="130" spans="1:10" s="66" customFormat="1" x14ac:dyDescent="0.25">
      <c r="A130" s="85" t="s">
        <v>73</v>
      </c>
      <c r="B130" s="86">
        <v>1.3</v>
      </c>
      <c r="C130" s="86" t="s">
        <v>74</v>
      </c>
      <c r="D130" s="87">
        <v>1.3</v>
      </c>
      <c r="E130" s="71"/>
      <c r="F130" s="71"/>
      <c r="G130" s="71"/>
      <c r="H130" s="361"/>
      <c r="I130" s="362"/>
      <c r="J130" s="363"/>
    </row>
    <row r="131" spans="1:10" ht="11.5" customHeight="1" x14ac:dyDescent="0.25">
      <c r="A131" s="85" t="s">
        <v>75</v>
      </c>
      <c r="B131" s="86">
        <v>1.2</v>
      </c>
      <c r="C131" s="86" t="s">
        <v>76</v>
      </c>
      <c r="D131" s="87">
        <v>1.3</v>
      </c>
      <c r="E131" s="71"/>
      <c r="F131" s="71"/>
      <c r="G131" s="88"/>
    </row>
    <row r="132" spans="1:10" ht="9.65" customHeight="1" x14ac:dyDescent="0.25">
      <c r="A132" s="85" t="s">
        <v>77</v>
      </c>
      <c r="B132" s="86">
        <v>1</v>
      </c>
      <c r="C132" s="86" t="s">
        <v>78</v>
      </c>
      <c r="D132" s="87">
        <v>1.4</v>
      </c>
      <c r="E132" s="71"/>
      <c r="F132" s="71"/>
      <c r="G132" s="89"/>
    </row>
    <row r="133" spans="1:10" ht="12" customHeight="1" thickBot="1" x14ac:dyDescent="0.3">
      <c r="A133" s="90" t="s">
        <v>79</v>
      </c>
      <c r="B133" s="91">
        <v>0.8</v>
      </c>
      <c r="C133" s="91" t="s">
        <v>80</v>
      </c>
      <c r="D133" s="92">
        <v>1.4</v>
      </c>
      <c r="E133" s="71"/>
      <c r="F133" s="93"/>
      <c r="G133" s="93"/>
    </row>
    <row r="134" spans="1:10" ht="16.149999999999999" customHeight="1" thickBot="1" x14ac:dyDescent="0.3">
      <c r="A134" s="88"/>
      <c r="B134" s="89"/>
      <c r="C134" s="88"/>
      <c r="D134" s="88"/>
      <c r="E134" s="88"/>
      <c r="F134" s="88"/>
      <c r="G134" s="93"/>
    </row>
    <row r="135" spans="1:10" s="66" customFormat="1" ht="28.5" customHeight="1" thickBot="1" x14ac:dyDescent="0.3">
      <c r="A135" s="825" t="s">
        <v>81</v>
      </c>
      <c r="B135" s="827"/>
      <c r="C135" s="71"/>
      <c r="D135" s="71"/>
      <c r="E135" s="71"/>
      <c r="F135" s="71"/>
      <c r="G135" s="93"/>
      <c r="H135" s="361"/>
      <c r="I135" s="362"/>
      <c r="J135" s="363"/>
    </row>
    <row r="136" spans="1:10" s="66" customFormat="1" ht="21.75" customHeight="1" x14ac:dyDescent="0.25">
      <c r="A136" s="360" t="s">
        <v>82</v>
      </c>
      <c r="B136" s="94">
        <v>0.15</v>
      </c>
      <c r="C136" s="71"/>
      <c r="D136" s="71"/>
      <c r="E136" s="71"/>
      <c r="F136" s="71"/>
      <c r="G136" s="71"/>
      <c r="H136" s="361"/>
      <c r="I136" s="362"/>
      <c r="J136" s="363"/>
    </row>
    <row r="137" spans="1:10" s="66" customFormat="1" ht="27" customHeight="1" x14ac:dyDescent="0.25">
      <c r="A137" s="360" t="s">
        <v>320</v>
      </c>
      <c r="B137" s="94">
        <v>0.15</v>
      </c>
      <c r="C137" s="71"/>
      <c r="D137" s="71"/>
      <c r="E137" s="71"/>
      <c r="F137" s="71"/>
      <c r="G137" s="71"/>
      <c r="H137" s="361"/>
      <c r="I137" s="362"/>
      <c r="J137" s="363"/>
    </row>
    <row r="138" spans="1:10" s="66" customFormat="1" ht="21.75" customHeight="1" x14ac:dyDescent="0.25">
      <c r="A138" s="96" t="s">
        <v>255</v>
      </c>
      <c r="B138" s="95">
        <v>0.35</v>
      </c>
      <c r="C138" s="71"/>
      <c r="D138" s="71"/>
      <c r="E138" s="71"/>
      <c r="F138" s="71"/>
      <c r="G138" s="71"/>
      <c r="H138" s="361"/>
      <c r="I138" s="362"/>
      <c r="J138" s="363"/>
    </row>
    <row r="139" spans="1:10" s="66" customFormat="1" ht="21.75" customHeight="1" x14ac:dyDescent="0.25">
      <c r="A139" s="359" t="s">
        <v>321</v>
      </c>
      <c r="B139" s="95">
        <v>0.15</v>
      </c>
      <c r="C139" s="71"/>
      <c r="D139" s="71"/>
      <c r="E139" s="71"/>
      <c r="F139" s="71"/>
      <c r="G139" s="71"/>
      <c r="H139" s="361"/>
      <c r="I139" s="362"/>
      <c r="J139" s="363"/>
    </row>
    <row r="140" spans="1:10" s="66" customFormat="1" ht="21.75" customHeight="1" x14ac:dyDescent="0.25">
      <c r="A140" s="359" t="s">
        <v>83</v>
      </c>
      <c r="B140" s="95">
        <v>0.55000000000000004</v>
      </c>
      <c r="C140" s="71"/>
      <c r="D140" s="71"/>
      <c r="E140" s="71"/>
      <c r="F140" s="71"/>
      <c r="G140" s="71"/>
      <c r="H140" s="361"/>
      <c r="I140" s="362"/>
      <c r="J140" s="363"/>
    </row>
    <row r="141" spans="1:10" s="66" customFormat="1" ht="21.75" customHeight="1" x14ac:dyDescent="0.25">
      <c r="A141" s="359" t="s">
        <v>230</v>
      </c>
      <c r="B141" s="95">
        <v>0.15</v>
      </c>
      <c r="C141" s="71"/>
      <c r="D141" s="71"/>
      <c r="E141" s="71"/>
      <c r="F141" s="71"/>
      <c r="G141" s="71"/>
      <c r="H141" s="361"/>
      <c r="I141" s="362"/>
      <c r="J141" s="363"/>
    </row>
    <row r="142" spans="1:10" s="66" customFormat="1" ht="21.75" customHeight="1" x14ac:dyDescent="0.25">
      <c r="A142" s="359" t="s">
        <v>84</v>
      </c>
      <c r="B142" s="95">
        <v>0.15</v>
      </c>
      <c r="C142" s="71"/>
      <c r="D142" s="71"/>
      <c r="E142" s="71"/>
      <c r="F142" s="71"/>
      <c r="G142" s="71"/>
      <c r="H142" s="361"/>
      <c r="I142" s="362"/>
      <c r="J142" s="363"/>
    </row>
    <row r="143" spans="1:10" s="66" customFormat="1" ht="21.75" customHeight="1" x14ac:dyDescent="0.25">
      <c r="A143" s="359" t="s">
        <v>322</v>
      </c>
      <c r="B143" s="95">
        <v>0.2</v>
      </c>
      <c r="C143" s="71"/>
      <c r="D143" s="71"/>
      <c r="E143" s="71"/>
      <c r="F143" s="71"/>
      <c r="G143" s="71"/>
      <c r="H143" s="361"/>
      <c r="I143" s="362"/>
      <c r="J143" s="363"/>
    </row>
    <row r="144" spans="1:10" ht="21.75" customHeight="1" x14ac:dyDescent="0.25">
      <c r="A144" s="359" t="s">
        <v>85</v>
      </c>
      <c r="B144" s="95">
        <v>0.15</v>
      </c>
      <c r="C144" s="71"/>
      <c r="D144" s="71"/>
      <c r="E144" s="71"/>
      <c r="F144" s="71"/>
      <c r="G144" s="71"/>
    </row>
    <row r="145" spans="1:10" ht="21.75" customHeight="1" x14ac:dyDescent="0.25">
      <c r="A145" s="359" t="s">
        <v>86</v>
      </c>
      <c r="B145" s="95">
        <v>0.15</v>
      </c>
      <c r="C145" s="71"/>
      <c r="D145" s="71"/>
      <c r="E145" s="71"/>
      <c r="F145" s="71"/>
      <c r="G145" s="71"/>
      <c r="H145" s="10"/>
      <c r="I145" s="10"/>
      <c r="J145" s="10"/>
    </row>
    <row r="146" spans="1:10" ht="27" customHeight="1" x14ac:dyDescent="0.25">
      <c r="A146" s="359" t="s">
        <v>87</v>
      </c>
      <c r="B146" s="95">
        <v>0.25</v>
      </c>
      <c r="C146" s="71"/>
      <c r="D146" s="71"/>
      <c r="E146" s="71"/>
      <c r="F146" s="71"/>
      <c r="G146" s="71"/>
      <c r="H146" s="10"/>
      <c r="I146" s="10"/>
      <c r="J146" s="10"/>
    </row>
    <row r="147" spans="1:10" ht="42.65" customHeight="1" x14ac:dyDescent="0.25">
      <c r="A147" s="96" t="s">
        <v>88</v>
      </c>
      <c r="B147" s="97">
        <v>1</v>
      </c>
      <c r="C147" s="71"/>
      <c r="D147" s="71"/>
      <c r="E147" s="71"/>
      <c r="F147" s="71"/>
      <c r="G147" s="71"/>
      <c r="H147" s="10"/>
      <c r="I147" s="10"/>
      <c r="J147" s="10"/>
    </row>
    <row r="148" spans="1:10" ht="21.75" customHeight="1" x14ac:dyDescent="0.25">
      <c r="A148" s="96" t="s">
        <v>89</v>
      </c>
      <c r="B148" s="97">
        <v>0.5</v>
      </c>
      <c r="C148" s="71"/>
      <c r="D148" s="71"/>
      <c r="E148" s="71"/>
      <c r="F148" s="71"/>
      <c r="G148" s="89"/>
      <c r="H148" s="10"/>
      <c r="I148" s="10"/>
      <c r="J148" s="10"/>
    </row>
    <row r="149" spans="1:10" ht="21.75" customHeight="1" x14ac:dyDescent="0.25">
      <c r="A149" s="96" t="s">
        <v>90</v>
      </c>
      <c r="B149" s="97">
        <v>0.5</v>
      </c>
      <c r="C149" s="71"/>
      <c r="D149" s="71"/>
      <c r="E149" s="71"/>
      <c r="F149" s="71"/>
      <c r="G149" s="99"/>
      <c r="H149" s="10"/>
      <c r="I149" s="10"/>
      <c r="J149" s="10"/>
    </row>
    <row r="150" spans="1:10" ht="21.75" customHeight="1" x14ac:dyDescent="0.25">
      <c r="A150" s="96" t="s">
        <v>324</v>
      </c>
      <c r="B150" s="98">
        <v>0.15</v>
      </c>
      <c r="C150" s="403" t="s">
        <v>31</v>
      </c>
      <c r="D150" s="88"/>
      <c r="E150" s="88"/>
      <c r="F150" s="88"/>
      <c r="G150" s="99"/>
      <c r="H150" s="10"/>
      <c r="I150" s="10"/>
      <c r="J150" s="10"/>
    </row>
    <row r="151" spans="1:10" ht="21.75" customHeight="1" thickBot="1" x14ac:dyDescent="0.3">
      <c r="A151" s="100" t="s">
        <v>91</v>
      </c>
      <c r="B151" s="101">
        <v>0.15</v>
      </c>
      <c r="H151" s="10"/>
      <c r="I151" s="10"/>
      <c r="J151" s="10"/>
    </row>
    <row r="152" spans="1:10" x14ac:dyDescent="0.25">
      <c r="A152" s="102" t="s">
        <v>92</v>
      </c>
      <c r="H152" s="10"/>
      <c r="I152" s="10"/>
      <c r="J152" s="10"/>
    </row>
    <row r="153" spans="1:10" x14ac:dyDescent="0.25">
      <c r="A153" s="102" t="s">
        <v>93</v>
      </c>
      <c r="H153" s="10"/>
      <c r="I153" s="10"/>
      <c r="J153" s="10"/>
    </row>
    <row r="154" spans="1:10" x14ac:dyDescent="0.25">
      <c r="A154" s="102" t="s">
        <v>94</v>
      </c>
      <c r="H154" s="10"/>
      <c r="I154" s="10"/>
      <c r="J154" s="10"/>
    </row>
    <row r="155" spans="1:10" x14ac:dyDescent="0.25">
      <c r="A155" s="102" t="s">
        <v>95</v>
      </c>
      <c r="C155" s="88"/>
      <c r="D155" s="88"/>
      <c r="E155" s="88"/>
      <c r="F155" s="88"/>
      <c r="G155" s="99"/>
      <c r="H155" s="10"/>
      <c r="I155" s="10"/>
      <c r="J155" s="10"/>
    </row>
    <row r="156" spans="1:10" x14ac:dyDescent="0.25">
      <c r="A156" s="103"/>
      <c r="B156" s="104"/>
      <c r="C156" s="99"/>
      <c r="D156" s="99"/>
      <c r="E156" s="99"/>
      <c r="F156" s="99"/>
      <c r="G156" s="105"/>
      <c r="H156" s="10"/>
      <c r="I156" s="10"/>
      <c r="J156" s="10"/>
    </row>
    <row r="157" spans="1:10" x14ac:dyDescent="0.25">
      <c r="A157" s="263" t="s">
        <v>326</v>
      </c>
      <c r="B157" s="263"/>
      <c r="C157" s="263"/>
      <c r="D157" s="264"/>
      <c r="E157" s="264"/>
      <c r="F157" s="264"/>
      <c r="G157" s="105"/>
      <c r="H157" s="10"/>
      <c r="I157" s="10"/>
      <c r="J157" s="10"/>
    </row>
    <row r="158" spans="1:10" x14ac:dyDescent="0.25">
      <c r="A158" s="263" t="s">
        <v>96</v>
      </c>
      <c r="B158" s="263"/>
      <c r="C158" s="263"/>
      <c r="D158" s="263"/>
      <c r="E158" s="263"/>
      <c r="F158" s="263"/>
      <c r="G158" s="105"/>
      <c r="H158" s="10"/>
      <c r="I158" s="10"/>
      <c r="J158" s="10"/>
    </row>
    <row r="159" spans="1:10" x14ac:dyDescent="0.25">
      <c r="A159" s="263" t="s">
        <v>622</v>
      </c>
      <c r="B159" s="263"/>
      <c r="C159" s="263"/>
      <c r="D159" s="263"/>
      <c r="E159" s="263"/>
      <c r="F159" s="263"/>
      <c r="G159" s="105"/>
      <c r="H159" s="10"/>
      <c r="I159" s="10"/>
      <c r="J159" s="10"/>
    </row>
    <row r="160" spans="1:10" x14ac:dyDescent="0.25">
      <c r="A160" s="263" t="s">
        <v>97</v>
      </c>
      <c r="B160" s="263"/>
      <c r="C160" s="265"/>
      <c r="D160" s="265"/>
      <c r="E160" s="265"/>
      <c r="F160" s="265"/>
      <c r="G160" s="71"/>
      <c r="H160" s="10"/>
      <c r="I160" s="10"/>
      <c r="J160" s="10"/>
    </row>
    <row r="161" spans="1:10" x14ac:dyDescent="0.25">
      <c r="A161" s="263" t="s">
        <v>98</v>
      </c>
      <c r="B161" s="263"/>
      <c r="C161" s="265"/>
      <c r="D161" s="265"/>
      <c r="E161" s="265"/>
      <c r="F161" s="265"/>
      <c r="G161" s="71"/>
      <c r="H161" s="10"/>
      <c r="I161" s="10"/>
      <c r="J161" s="10"/>
    </row>
    <row r="162" spans="1:10" x14ac:dyDescent="0.25">
      <c r="A162" s="263" t="s">
        <v>99</v>
      </c>
      <c r="B162" s="263"/>
      <c r="C162" s="266"/>
      <c r="D162" s="266"/>
      <c r="E162" s="266"/>
      <c r="F162" s="266"/>
      <c r="H162" s="10"/>
      <c r="I162" s="10"/>
      <c r="J162" s="10"/>
    </row>
  </sheetData>
  <mergeCells count="137">
    <mergeCell ref="A78:G78"/>
    <mergeCell ref="A95:E95"/>
    <mergeCell ref="A100:F100"/>
    <mergeCell ref="A121:C121"/>
    <mergeCell ref="A127:D127"/>
    <mergeCell ref="A135:B135"/>
    <mergeCell ref="F76:F77"/>
    <mergeCell ref="G76:G77"/>
    <mergeCell ref="H76:H77"/>
    <mergeCell ref="I76:I77"/>
    <mergeCell ref="J76:J77"/>
    <mergeCell ref="G74:G75"/>
    <mergeCell ref="H74:H75"/>
    <mergeCell ref="I74:I75"/>
    <mergeCell ref="J74:J75"/>
    <mergeCell ref="A76:A77"/>
    <mergeCell ref="B76:B77"/>
    <mergeCell ref="C76:C77"/>
    <mergeCell ref="D76:D77"/>
    <mergeCell ref="E76:E77"/>
    <mergeCell ref="A74:A75"/>
    <mergeCell ref="B74:B75"/>
    <mergeCell ref="C74:C75"/>
    <mergeCell ref="D74:D75"/>
    <mergeCell ref="E74:E75"/>
    <mergeCell ref="F74:F75"/>
    <mergeCell ref="F72:F73"/>
    <mergeCell ref="G72:G73"/>
    <mergeCell ref="H72:H73"/>
    <mergeCell ref="I72:I73"/>
    <mergeCell ref="J72:J73"/>
    <mergeCell ref="G70:G71"/>
    <mergeCell ref="H70:H71"/>
    <mergeCell ref="I70:I71"/>
    <mergeCell ref="J70:J71"/>
    <mergeCell ref="F70:F71"/>
    <mergeCell ref="A72:A73"/>
    <mergeCell ref="B72:B73"/>
    <mergeCell ref="C72:C73"/>
    <mergeCell ref="D72:D73"/>
    <mergeCell ref="E72:E73"/>
    <mergeCell ref="A70:A71"/>
    <mergeCell ref="B70:B71"/>
    <mergeCell ref="C70:C71"/>
    <mergeCell ref="D70:D71"/>
    <mergeCell ref="E70:E71"/>
    <mergeCell ref="F68:F69"/>
    <mergeCell ref="G68:G69"/>
    <mergeCell ref="H68:H69"/>
    <mergeCell ref="I68:I69"/>
    <mergeCell ref="J68:J69"/>
    <mergeCell ref="G66:G67"/>
    <mergeCell ref="H66:H67"/>
    <mergeCell ref="I66:I67"/>
    <mergeCell ref="J66:J67"/>
    <mergeCell ref="F66:F67"/>
    <mergeCell ref="A68:A69"/>
    <mergeCell ref="B68:B69"/>
    <mergeCell ref="C68:C69"/>
    <mergeCell ref="D68:D69"/>
    <mergeCell ref="E68:E69"/>
    <mergeCell ref="A66:A67"/>
    <mergeCell ref="B66:B67"/>
    <mergeCell ref="C66:C67"/>
    <mergeCell ref="D66:D67"/>
    <mergeCell ref="E66:E67"/>
    <mergeCell ref="F64:F65"/>
    <mergeCell ref="G64:G65"/>
    <mergeCell ref="H64:H65"/>
    <mergeCell ref="I64:I65"/>
    <mergeCell ref="J64:J65"/>
    <mergeCell ref="G62:G63"/>
    <mergeCell ref="H62:H63"/>
    <mergeCell ref="I62:I63"/>
    <mergeCell ref="J62:J63"/>
    <mergeCell ref="F62:F63"/>
    <mergeCell ref="A64:A65"/>
    <mergeCell ref="B64:B65"/>
    <mergeCell ref="C64:C65"/>
    <mergeCell ref="D64:D65"/>
    <mergeCell ref="E64:E65"/>
    <mergeCell ref="A62:A63"/>
    <mergeCell ref="B62:B63"/>
    <mergeCell ref="C62:C63"/>
    <mergeCell ref="D62:D63"/>
    <mergeCell ref="E62:E63"/>
    <mergeCell ref="A60:A61"/>
    <mergeCell ref="B60:B61"/>
    <mergeCell ref="C60:C61"/>
    <mergeCell ref="D60:D61"/>
    <mergeCell ref="E60:E61"/>
    <mergeCell ref="H56:H57"/>
    <mergeCell ref="I56:I57"/>
    <mergeCell ref="J56:J57"/>
    <mergeCell ref="A58:A59"/>
    <mergeCell ref="B58:B59"/>
    <mergeCell ref="C58:C59"/>
    <mergeCell ref="D58:D59"/>
    <mergeCell ref="E58:E59"/>
    <mergeCell ref="F58:F59"/>
    <mergeCell ref="F60:F61"/>
    <mergeCell ref="G60:G61"/>
    <mergeCell ref="H60:H61"/>
    <mergeCell ref="I60:I61"/>
    <mergeCell ref="J60:J61"/>
    <mergeCell ref="G58:G59"/>
    <mergeCell ref="H58:H59"/>
    <mergeCell ref="I58:I59"/>
    <mergeCell ref="J58:J59"/>
    <mergeCell ref="I54:I55"/>
    <mergeCell ref="J54:J55"/>
    <mergeCell ref="A56:A57"/>
    <mergeCell ref="B56:B57"/>
    <mergeCell ref="C56:C57"/>
    <mergeCell ref="D56:D57"/>
    <mergeCell ref="E56:E57"/>
    <mergeCell ref="F56:F57"/>
    <mergeCell ref="G56:G57"/>
    <mergeCell ref="B4:G4"/>
    <mergeCell ref="B5:G5"/>
    <mergeCell ref="B6:G6"/>
    <mergeCell ref="A7:G7"/>
    <mergeCell ref="A8:G8"/>
    <mergeCell ref="A22:G22"/>
    <mergeCell ref="A37:G37"/>
    <mergeCell ref="A52:H52"/>
    <mergeCell ref="A54:A55"/>
    <mergeCell ref="B54:B55"/>
    <mergeCell ref="C54:C55"/>
    <mergeCell ref="D54:D55"/>
    <mergeCell ref="E54:E55"/>
    <mergeCell ref="F54:F55"/>
    <mergeCell ref="G54:G55"/>
    <mergeCell ref="H54:H55"/>
    <mergeCell ref="D49:F49"/>
    <mergeCell ref="D50:F50"/>
    <mergeCell ref="A32:G32"/>
  </mergeCells>
  <hyperlinks>
    <hyperlink ref="G31" location="'Пакеты_Women''s network'!A1" display="&lt;&lt; наверх"/>
    <hyperlink ref="G51" location="'Пакеты_Women''s network'!A1" display="&lt;&lt; наверх"/>
    <hyperlink ref="G94" location="'Пакеты_Women''s network'!A1" display="&lt;&lt; наверх"/>
    <hyperlink ref="C150" location="'Пакеты_Women''s network'!A1" display="&lt;&lt; наверх"/>
    <hyperlink ref="B1" location="TITLE!A1" display="TITLE"/>
    <hyperlink ref="F120" location="'Пакеты_Women''s network'!A1" display="&lt;&lt; наверх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showGridLines="0" topLeftCell="A43" zoomScale="120" zoomScaleNormal="120" workbookViewId="0">
      <selection activeCell="A53" sqref="A53"/>
    </sheetView>
  </sheetViews>
  <sheetFormatPr defaultColWidth="9.1796875" defaultRowHeight="14.5" x14ac:dyDescent="0.35"/>
  <cols>
    <col min="1" max="1" width="1.7265625" style="308" customWidth="1"/>
    <col min="2" max="2" width="19.453125" style="308" customWidth="1"/>
    <col min="3" max="3" width="8.453125" style="308" customWidth="1"/>
    <col min="4" max="4" width="7.26953125" style="308" customWidth="1"/>
    <col min="5" max="5" width="7.81640625" style="308" customWidth="1"/>
    <col min="6" max="6" width="8" style="308" customWidth="1"/>
    <col min="7" max="7" width="5.1796875" style="308" customWidth="1"/>
    <col min="8" max="8" width="16.54296875" style="308" customWidth="1"/>
    <col min="9" max="9" width="1.453125" style="308" customWidth="1"/>
    <col min="10" max="10" width="15.26953125" style="308" customWidth="1"/>
    <col min="11" max="11" width="13.453125" style="308" customWidth="1"/>
    <col min="12" max="12" width="1.453125" style="308" customWidth="1"/>
    <col min="13" max="13" width="12.81640625" style="308" customWidth="1"/>
    <col min="14" max="14" width="13.26953125" style="308" customWidth="1"/>
    <col min="15" max="15" width="1.54296875" style="308" customWidth="1"/>
    <col min="16" max="16" width="12.54296875" style="308" customWidth="1"/>
    <col min="17" max="17" width="11.26953125" style="308" customWidth="1"/>
    <col min="18" max="16384" width="9.1796875" style="308"/>
  </cols>
  <sheetData>
    <row r="1" spans="1:32" ht="15.75" thickBot="1" x14ac:dyDescent="0.3">
      <c r="A1" s="71"/>
      <c r="B1" s="71"/>
      <c r="C1" s="71"/>
      <c r="D1" s="71"/>
      <c r="E1" s="71"/>
      <c r="F1" s="71"/>
      <c r="G1" s="71"/>
      <c r="H1" s="9" t="s">
        <v>2</v>
      </c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32" ht="15" thickBot="1" x14ac:dyDescent="0.4">
      <c r="A2" s="71"/>
      <c r="B2" s="867" t="s">
        <v>277</v>
      </c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869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x14ac:dyDescent="0.35">
      <c r="A3" s="71"/>
      <c r="B3" s="870" t="s">
        <v>11</v>
      </c>
      <c r="C3" s="871"/>
      <c r="D3" s="871"/>
      <c r="E3" s="871" t="s">
        <v>278</v>
      </c>
      <c r="F3" s="871"/>
      <c r="G3" s="871"/>
      <c r="H3" s="871" t="s">
        <v>13</v>
      </c>
      <c r="I3" s="877">
        <f>J8*1000</f>
        <v>1350000000</v>
      </c>
      <c r="J3" s="874" t="s">
        <v>359</v>
      </c>
      <c r="K3" s="875"/>
      <c r="L3" s="877">
        <v>1200</v>
      </c>
      <c r="M3" s="874" t="s">
        <v>360</v>
      </c>
      <c r="N3" s="875"/>
      <c r="O3" s="877">
        <v>1.2E-2</v>
      </c>
      <c r="P3" s="874" t="s">
        <v>361</v>
      </c>
      <c r="Q3" s="876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</row>
    <row r="4" spans="1:32" x14ac:dyDescent="0.35">
      <c r="A4" s="71"/>
      <c r="B4" s="872"/>
      <c r="C4" s="873"/>
      <c r="D4" s="873"/>
      <c r="E4" s="873"/>
      <c r="F4" s="873"/>
      <c r="G4" s="873"/>
      <c r="H4" s="873"/>
      <c r="I4" s="878"/>
      <c r="J4" s="309" t="s">
        <v>15</v>
      </c>
      <c r="K4" s="310" t="s">
        <v>16</v>
      </c>
      <c r="L4" s="878"/>
      <c r="M4" s="309" t="s">
        <v>15</v>
      </c>
      <c r="N4" s="310" t="s">
        <v>16</v>
      </c>
      <c r="O4" s="878"/>
      <c r="P4" s="309" t="s">
        <v>15</v>
      </c>
      <c r="Q4" s="311" t="s">
        <v>16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</row>
    <row r="5" spans="1:32" ht="26.25" customHeight="1" x14ac:dyDescent="0.35">
      <c r="A5" s="71"/>
      <c r="B5" s="852" t="s">
        <v>279</v>
      </c>
      <c r="C5" s="853"/>
      <c r="D5" s="853"/>
      <c r="E5" s="854" t="s">
        <v>280</v>
      </c>
      <c r="F5" s="854"/>
      <c r="G5" s="854"/>
      <c r="H5" s="357" t="s">
        <v>281</v>
      </c>
      <c r="I5" s="878"/>
      <c r="J5" s="312">
        <v>850000</v>
      </c>
      <c r="K5" s="313">
        <v>850</v>
      </c>
      <c r="L5" s="878"/>
      <c r="M5" s="319">
        <f>1500*N5</f>
        <v>1080000</v>
      </c>
      <c r="N5" s="320">
        <v>720</v>
      </c>
      <c r="O5" s="878"/>
      <c r="P5" s="322">
        <f>2500*Q5</f>
        <v>1375000</v>
      </c>
      <c r="Q5" s="323">
        <v>550</v>
      </c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spans="1:32" ht="24" customHeight="1" x14ac:dyDescent="0.35">
      <c r="A6" s="71"/>
      <c r="B6" s="855" t="s">
        <v>282</v>
      </c>
      <c r="C6" s="856"/>
      <c r="D6" s="856"/>
      <c r="E6" s="857" t="s">
        <v>280</v>
      </c>
      <c r="F6" s="857"/>
      <c r="G6" s="857"/>
      <c r="H6" s="358" t="s">
        <v>281</v>
      </c>
      <c r="I6" s="878"/>
      <c r="J6" s="314">
        <v>1020000</v>
      </c>
      <c r="K6" s="315">
        <v>1020</v>
      </c>
      <c r="L6" s="878"/>
      <c r="M6" s="319">
        <f>1500*N6</f>
        <v>1275000</v>
      </c>
      <c r="N6" s="320">
        <v>850</v>
      </c>
      <c r="O6" s="878"/>
      <c r="P6" s="322">
        <f>2500*Q6</f>
        <v>1700000</v>
      </c>
      <c r="Q6" s="323">
        <v>680</v>
      </c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pans="1:32" ht="29.25" customHeight="1" x14ac:dyDescent="0.35">
      <c r="A7" s="71"/>
      <c r="B7" s="858" t="s">
        <v>283</v>
      </c>
      <c r="C7" s="859"/>
      <c r="D7" s="859"/>
      <c r="E7" s="860" t="s">
        <v>280</v>
      </c>
      <c r="F7" s="860"/>
      <c r="G7" s="860"/>
      <c r="H7" s="324" t="s">
        <v>281</v>
      </c>
      <c r="I7" s="878"/>
      <c r="J7" s="325">
        <v>1120000</v>
      </c>
      <c r="K7" s="326">
        <v>1120</v>
      </c>
      <c r="L7" s="878"/>
      <c r="M7" s="319">
        <f>1500*N7</f>
        <v>1530000</v>
      </c>
      <c r="N7" s="320">
        <v>1020</v>
      </c>
      <c r="O7" s="878"/>
      <c r="P7" s="322">
        <f>2500*Q7</f>
        <v>2125000</v>
      </c>
      <c r="Q7" s="323">
        <v>850</v>
      </c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</row>
    <row r="8" spans="1:32" s="321" customFormat="1" ht="39.75" customHeight="1" thickBot="1" x14ac:dyDescent="0.3">
      <c r="A8" s="316"/>
      <c r="B8" s="880" t="s">
        <v>287</v>
      </c>
      <c r="C8" s="881"/>
      <c r="D8" s="881"/>
      <c r="E8" s="882" t="s">
        <v>280</v>
      </c>
      <c r="F8" s="882"/>
      <c r="G8" s="882"/>
      <c r="H8" s="356" t="s">
        <v>281</v>
      </c>
      <c r="I8" s="879"/>
      <c r="J8" s="329">
        <v>1350000</v>
      </c>
      <c r="K8" s="330">
        <v>1350</v>
      </c>
      <c r="L8" s="879"/>
      <c r="M8" s="327">
        <f>1500*N8</f>
        <v>1800000</v>
      </c>
      <c r="N8" s="328">
        <v>1200</v>
      </c>
      <c r="O8" s="879"/>
      <c r="P8" s="317">
        <f>2500*Q8</f>
        <v>2550000</v>
      </c>
      <c r="Q8" s="318">
        <v>1020</v>
      </c>
    </row>
    <row r="9" spans="1:32" ht="15" thickBot="1" x14ac:dyDescent="0.4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pans="1:32" s="321" customFormat="1" ht="25.5" customHeight="1" x14ac:dyDescent="0.25">
      <c r="A10" s="316"/>
      <c r="B10" s="840" t="s">
        <v>288</v>
      </c>
      <c r="C10" s="841"/>
      <c r="D10" s="841"/>
      <c r="E10" s="841"/>
      <c r="F10" s="841"/>
      <c r="G10" s="841"/>
      <c r="H10" s="842"/>
      <c r="I10" s="861"/>
      <c r="J10" s="883" t="s">
        <v>289</v>
      </c>
      <c r="K10" s="884"/>
      <c r="L10" s="864"/>
      <c r="M10" s="883" t="s">
        <v>290</v>
      </c>
      <c r="N10" s="884"/>
      <c r="O10" s="864"/>
      <c r="P10" s="883" t="s">
        <v>359</v>
      </c>
      <c r="Q10" s="884"/>
    </row>
    <row r="11" spans="1:32" s="321" customFormat="1" ht="21.5" thickBot="1" x14ac:dyDescent="0.3">
      <c r="A11" s="316"/>
      <c r="B11" s="843"/>
      <c r="C11" s="844"/>
      <c r="D11" s="844"/>
      <c r="E11" s="844"/>
      <c r="F11" s="844"/>
      <c r="G11" s="844"/>
      <c r="H11" s="845"/>
      <c r="I11" s="862"/>
      <c r="J11" s="331" t="s">
        <v>15</v>
      </c>
      <c r="K11" s="332" t="s">
        <v>16</v>
      </c>
      <c r="L11" s="865"/>
      <c r="M11" s="331" t="s">
        <v>15</v>
      </c>
      <c r="N11" s="332" t="s">
        <v>16</v>
      </c>
      <c r="O11" s="865"/>
      <c r="P11" s="331" t="s">
        <v>15</v>
      </c>
      <c r="Q11" s="332" t="s">
        <v>16</v>
      </c>
    </row>
    <row r="12" spans="1:32" s="336" customFormat="1" ht="32" thickBot="1" x14ac:dyDescent="0.3">
      <c r="A12" s="333"/>
      <c r="B12" s="828" t="s">
        <v>292</v>
      </c>
      <c r="C12" s="829"/>
      <c r="D12" s="830"/>
      <c r="E12" s="831" t="s">
        <v>280</v>
      </c>
      <c r="F12" s="832"/>
      <c r="G12" s="833"/>
      <c r="H12" s="341" t="s">
        <v>281</v>
      </c>
      <c r="I12" s="863"/>
      <c r="J12" s="334">
        <f>500*K12</f>
        <v>50000</v>
      </c>
      <c r="K12" s="335">
        <v>100</v>
      </c>
      <c r="L12" s="866"/>
      <c r="M12" s="334">
        <f t="shared" ref="M12:M13" si="0">N12*750</f>
        <v>60000</v>
      </c>
      <c r="N12" s="335">
        <v>80</v>
      </c>
      <c r="O12" s="866"/>
      <c r="P12" s="334">
        <f>Q12*1000</f>
        <v>50000</v>
      </c>
      <c r="Q12" s="335">
        <v>50</v>
      </c>
    </row>
    <row r="13" spans="1:32" s="336" customFormat="1" ht="32" thickBot="1" x14ac:dyDescent="0.3">
      <c r="A13" s="333"/>
      <c r="B13" s="828" t="s">
        <v>451</v>
      </c>
      <c r="C13" s="829"/>
      <c r="D13" s="830"/>
      <c r="E13" s="831" t="s">
        <v>342</v>
      </c>
      <c r="F13" s="832"/>
      <c r="G13" s="833"/>
      <c r="H13" s="341" t="s">
        <v>281</v>
      </c>
      <c r="I13" s="345"/>
      <c r="J13" s="334">
        <f>500*K13</f>
        <v>250000</v>
      </c>
      <c r="K13" s="335">
        <v>500</v>
      </c>
      <c r="L13" s="346"/>
      <c r="M13" s="334">
        <f t="shared" si="0"/>
        <v>300000</v>
      </c>
      <c r="N13" s="335">
        <v>400</v>
      </c>
      <c r="O13" s="346"/>
      <c r="P13" s="334">
        <f>Q13*1000</f>
        <v>350000</v>
      </c>
      <c r="Q13" s="335">
        <v>350</v>
      </c>
    </row>
    <row r="14" spans="1:32" s="340" customFormat="1" ht="15.75" customHeight="1" thickBot="1" x14ac:dyDescent="0.3">
      <c r="A14" s="338"/>
      <c r="B14" s="838"/>
      <c r="C14" s="839"/>
      <c r="D14" s="839"/>
      <c r="E14" s="839"/>
      <c r="F14" s="839"/>
      <c r="G14" s="839"/>
      <c r="H14" s="839"/>
      <c r="I14" s="343"/>
      <c r="J14" s="337"/>
      <c r="K14" s="337"/>
      <c r="L14" s="339"/>
      <c r="M14" s="344"/>
      <c r="N14" s="337"/>
      <c r="O14" s="339"/>
      <c r="P14" s="337"/>
      <c r="Q14" s="337"/>
    </row>
    <row r="15" spans="1:32" s="321" customFormat="1" ht="24" customHeight="1" x14ac:dyDescent="0.25">
      <c r="A15" s="316"/>
      <c r="B15" s="840" t="s">
        <v>4</v>
      </c>
      <c r="C15" s="841"/>
      <c r="D15" s="841"/>
      <c r="E15" s="841"/>
      <c r="F15" s="841"/>
      <c r="G15" s="841"/>
      <c r="H15" s="842"/>
      <c r="I15" s="885"/>
      <c r="J15" s="883" t="s">
        <v>289</v>
      </c>
      <c r="K15" s="884"/>
      <c r="L15" s="888"/>
      <c r="M15" s="883" t="s">
        <v>290</v>
      </c>
      <c r="N15" s="884"/>
      <c r="O15" s="888"/>
      <c r="P15" s="883" t="s">
        <v>359</v>
      </c>
      <c r="Q15" s="884"/>
    </row>
    <row r="16" spans="1:32" s="321" customFormat="1" ht="21" customHeight="1" thickBot="1" x14ac:dyDescent="0.3">
      <c r="A16" s="316"/>
      <c r="B16" s="843"/>
      <c r="C16" s="844"/>
      <c r="D16" s="844"/>
      <c r="E16" s="844"/>
      <c r="F16" s="844"/>
      <c r="G16" s="844"/>
      <c r="H16" s="845"/>
      <c r="I16" s="886"/>
      <c r="J16" s="331" t="s">
        <v>15</v>
      </c>
      <c r="K16" s="332" t="s">
        <v>16</v>
      </c>
      <c r="L16" s="889"/>
      <c r="M16" s="331" t="s">
        <v>15</v>
      </c>
      <c r="N16" s="332" t="s">
        <v>16</v>
      </c>
      <c r="O16" s="889"/>
      <c r="P16" s="331" t="s">
        <v>15</v>
      </c>
      <c r="Q16" s="332" t="s">
        <v>16</v>
      </c>
    </row>
    <row r="17" spans="1:32" s="321" customFormat="1" ht="31.5" x14ac:dyDescent="0.25">
      <c r="A17" s="316"/>
      <c r="B17" s="891" t="s">
        <v>291</v>
      </c>
      <c r="C17" s="892"/>
      <c r="D17" s="893"/>
      <c r="E17" s="894" t="s">
        <v>280</v>
      </c>
      <c r="F17" s="895"/>
      <c r="G17" s="896"/>
      <c r="H17" s="514" t="s">
        <v>281</v>
      </c>
      <c r="I17" s="886"/>
      <c r="J17" s="322">
        <f>500*K17</f>
        <v>177500</v>
      </c>
      <c r="K17" s="323">
        <v>355</v>
      </c>
      <c r="L17" s="889"/>
      <c r="M17" s="322">
        <f>N17*750</f>
        <v>228750</v>
      </c>
      <c r="N17" s="323">
        <v>305</v>
      </c>
      <c r="O17" s="889"/>
      <c r="P17" s="322">
        <f>1000*Q17</f>
        <v>250000</v>
      </c>
      <c r="Q17" s="323">
        <v>250</v>
      </c>
    </row>
    <row r="18" spans="1:32" s="321" customFormat="1" ht="32" thickBot="1" x14ac:dyDescent="0.3">
      <c r="A18" s="316"/>
      <c r="B18" s="846" t="s">
        <v>409</v>
      </c>
      <c r="C18" s="847"/>
      <c r="D18" s="848"/>
      <c r="E18" s="849" t="s">
        <v>280</v>
      </c>
      <c r="F18" s="850"/>
      <c r="G18" s="851"/>
      <c r="H18" s="342" t="s">
        <v>281</v>
      </c>
      <c r="I18" s="887"/>
      <c r="J18" s="515">
        <f>500*K18</f>
        <v>500000</v>
      </c>
      <c r="K18" s="516">
        <v>1000</v>
      </c>
      <c r="L18" s="890"/>
      <c r="M18" s="515">
        <f>N18*750</f>
        <v>600000</v>
      </c>
      <c r="N18" s="516">
        <v>800</v>
      </c>
      <c r="O18" s="890"/>
      <c r="P18" s="515">
        <f>1000*Q18</f>
        <v>700000</v>
      </c>
      <c r="Q18" s="516">
        <v>700</v>
      </c>
    </row>
    <row r="19" spans="1:32" s="66" customFormat="1" ht="25.5" customHeight="1" thickBot="1" x14ac:dyDescent="0.3">
      <c r="A19" s="837"/>
      <c r="B19" s="837"/>
      <c r="C19" s="837"/>
      <c r="D19" s="837"/>
      <c r="E19" s="837"/>
      <c r="F19" s="42"/>
      <c r="G19" s="44" t="s">
        <v>31</v>
      </c>
      <c r="H19" s="417"/>
      <c r="I19" s="303"/>
      <c r="J19" s="12"/>
    </row>
    <row r="20" spans="1:32" s="66" customFormat="1" ht="14.25" customHeight="1" x14ac:dyDescent="0.25">
      <c r="A20" s="71"/>
      <c r="B20" s="834" t="s">
        <v>9</v>
      </c>
      <c r="C20" s="835"/>
      <c r="D20" s="835"/>
      <c r="E20" s="836"/>
      <c r="F20" s="71"/>
      <c r="G20" s="71"/>
      <c r="H20" s="105"/>
      <c r="I20" s="105"/>
      <c r="J20" s="105"/>
      <c r="K20" s="105"/>
      <c r="L20" s="105"/>
      <c r="M20" s="105"/>
      <c r="N20" s="105"/>
      <c r="O20" s="105"/>
      <c r="P20" s="105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</row>
    <row r="21" spans="1:32" s="66" customFormat="1" ht="14.25" customHeight="1" x14ac:dyDescent="0.25">
      <c r="A21" s="71"/>
      <c r="B21" s="85" t="s">
        <v>69</v>
      </c>
      <c r="C21" s="86">
        <v>0.6</v>
      </c>
      <c r="D21" s="86" t="s">
        <v>70</v>
      </c>
      <c r="E21" s="87">
        <v>0.8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</row>
    <row r="22" spans="1:32" s="66" customFormat="1" ht="14.25" customHeight="1" x14ac:dyDescent="0.25">
      <c r="A22" s="71"/>
      <c r="B22" s="85" t="s">
        <v>71</v>
      </c>
      <c r="C22" s="86">
        <v>1.2</v>
      </c>
      <c r="D22" s="86" t="s">
        <v>72</v>
      </c>
      <c r="E22" s="87">
        <v>0.9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</row>
    <row r="23" spans="1:32" s="66" customFormat="1" ht="14.25" customHeight="1" x14ac:dyDescent="0.25">
      <c r="A23" s="71"/>
      <c r="B23" s="85" t="s">
        <v>73</v>
      </c>
      <c r="C23" s="86">
        <v>1.3</v>
      </c>
      <c r="D23" s="86" t="s">
        <v>74</v>
      </c>
      <c r="E23" s="87">
        <v>1.3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</row>
    <row r="24" spans="1:32" s="66" customFormat="1" ht="14.25" customHeight="1" x14ac:dyDescent="0.25">
      <c r="A24" s="71"/>
      <c r="B24" s="85" t="s">
        <v>75</v>
      </c>
      <c r="C24" s="86">
        <v>1.2</v>
      </c>
      <c r="D24" s="86" t="s">
        <v>76</v>
      </c>
      <c r="E24" s="87">
        <v>1.3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</row>
    <row r="25" spans="1:32" s="66" customFormat="1" ht="14.25" customHeight="1" x14ac:dyDescent="0.25">
      <c r="A25" s="71"/>
      <c r="B25" s="85" t="s">
        <v>77</v>
      </c>
      <c r="C25" s="86">
        <v>1</v>
      </c>
      <c r="D25" s="86" t="s">
        <v>78</v>
      </c>
      <c r="E25" s="87">
        <v>1.4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</row>
    <row r="26" spans="1:32" s="66" customFormat="1" ht="14.25" customHeight="1" thickBot="1" x14ac:dyDescent="0.3">
      <c r="A26" s="71"/>
      <c r="B26" s="90" t="s">
        <v>79</v>
      </c>
      <c r="C26" s="91">
        <v>0.8</v>
      </c>
      <c r="D26" s="91" t="s">
        <v>80</v>
      </c>
      <c r="E26" s="92">
        <v>1.4</v>
      </c>
      <c r="F26" s="71"/>
      <c r="G26" s="93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</row>
    <row r="27" spans="1:32" s="66" customFormat="1" ht="14.25" customHeight="1" thickBot="1" x14ac:dyDescent="0.3">
      <c r="A27" s="71"/>
      <c r="B27" s="88"/>
      <c r="C27" s="89"/>
      <c r="D27" s="88"/>
      <c r="E27" s="88"/>
      <c r="F27" s="88"/>
      <c r="G27" s="88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</row>
    <row r="28" spans="1:32" s="66" customFormat="1" ht="28.5" customHeight="1" thickBot="1" x14ac:dyDescent="0.3">
      <c r="B28" s="825" t="s">
        <v>81</v>
      </c>
      <c r="C28" s="827"/>
      <c r="D28" s="71"/>
      <c r="E28" s="71"/>
      <c r="F28" s="71"/>
      <c r="G28" s="71"/>
      <c r="H28" s="93"/>
      <c r="I28" s="361"/>
      <c r="J28" s="362"/>
      <c r="K28" s="363"/>
    </row>
    <row r="29" spans="1:32" s="66" customFormat="1" ht="10.5" x14ac:dyDescent="0.25">
      <c r="B29" s="360" t="s">
        <v>82</v>
      </c>
      <c r="C29" s="94">
        <v>0.15</v>
      </c>
      <c r="D29" s="71"/>
      <c r="E29" s="71"/>
      <c r="F29" s="71"/>
      <c r="G29" s="71"/>
      <c r="H29" s="71"/>
      <c r="I29" s="361"/>
      <c r="J29" s="362"/>
      <c r="K29" s="363"/>
    </row>
    <row r="30" spans="1:32" s="66" customFormat="1" ht="52.5" x14ac:dyDescent="0.25">
      <c r="B30" s="360" t="s">
        <v>320</v>
      </c>
      <c r="C30" s="94">
        <v>0.15</v>
      </c>
      <c r="D30" s="71"/>
      <c r="E30" s="71"/>
      <c r="F30" s="71"/>
      <c r="G30" s="71"/>
      <c r="H30" s="71"/>
      <c r="I30" s="361"/>
      <c r="J30" s="362"/>
      <c r="K30" s="363"/>
    </row>
    <row r="31" spans="1:32" s="66" customFormat="1" ht="31.5" x14ac:dyDescent="0.25">
      <c r="B31" s="96" t="s">
        <v>255</v>
      </c>
      <c r="C31" s="95">
        <v>0.35</v>
      </c>
      <c r="D31" s="71"/>
      <c r="E31" s="71"/>
      <c r="F31" s="71"/>
      <c r="G31" s="71"/>
      <c r="H31" s="71"/>
      <c r="I31" s="361"/>
      <c r="J31" s="362"/>
      <c r="K31" s="363"/>
    </row>
    <row r="32" spans="1:32" s="66" customFormat="1" ht="10.5" x14ac:dyDescent="0.25">
      <c r="B32" s="359" t="s">
        <v>321</v>
      </c>
      <c r="C32" s="95">
        <v>0.15</v>
      </c>
      <c r="D32" s="71"/>
      <c r="E32" s="71"/>
      <c r="F32" s="71"/>
      <c r="G32" s="71"/>
      <c r="H32" s="71"/>
      <c r="I32" s="361"/>
      <c r="J32" s="362"/>
      <c r="K32" s="363"/>
    </row>
    <row r="33" spans="2:11" s="66" customFormat="1" ht="42" x14ac:dyDescent="0.25">
      <c r="B33" s="359" t="s">
        <v>83</v>
      </c>
      <c r="C33" s="95">
        <v>0.55000000000000004</v>
      </c>
      <c r="D33" s="71"/>
      <c r="E33" s="71"/>
      <c r="F33" s="71"/>
      <c r="G33" s="71"/>
      <c r="H33" s="71"/>
      <c r="I33" s="361"/>
      <c r="J33" s="362"/>
      <c r="K33" s="363"/>
    </row>
    <row r="34" spans="2:11" s="66" customFormat="1" ht="10.5" x14ac:dyDescent="0.25">
      <c r="B34" s="359" t="s">
        <v>230</v>
      </c>
      <c r="C34" s="95">
        <v>0.15</v>
      </c>
      <c r="D34" s="71"/>
      <c r="E34" s="71"/>
      <c r="F34" s="71"/>
      <c r="G34" s="71"/>
      <c r="H34" s="71"/>
      <c r="I34" s="361"/>
      <c r="J34" s="362"/>
      <c r="K34" s="363"/>
    </row>
    <row r="35" spans="2:11" s="66" customFormat="1" ht="10.5" x14ac:dyDescent="0.25">
      <c r="B35" s="359" t="s">
        <v>84</v>
      </c>
      <c r="C35" s="95">
        <v>0.15</v>
      </c>
      <c r="D35" s="71"/>
      <c r="E35" s="71"/>
      <c r="F35" s="71"/>
      <c r="G35" s="71"/>
      <c r="H35" s="71"/>
      <c r="I35" s="361"/>
      <c r="J35" s="362"/>
      <c r="K35" s="363"/>
    </row>
    <row r="36" spans="2:11" s="66" customFormat="1" ht="10.5" x14ac:dyDescent="0.25">
      <c r="B36" s="359" t="s">
        <v>322</v>
      </c>
      <c r="C36" s="95">
        <v>0.2</v>
      </c>
      <c r="D36" s="71"/>
      <c r="E36" s="71"/>
      <c r="F36" s="71"/>
      <c r="G36" s="71"/>
      <c r="H36" s="71"/>
      <c r="I36" s="361"/>
      <c r="J36" s="362"/>
      <c r="K36" s="363"/>
    </row>
    <row r="37" spans="2:11" s="10" customFormat="1" ht="10.5" x14ac:dyDescent="0.25">
      <c r="B37" s="359" t="s">
        <v>85</v>
      </c>
      <c r="C37" s="95">
        <v>0.15</v>
      </c>
      <c r="D37" s="71"/>
      <c r="E37" s="71"/>
      <c r="F37" s="71"/>
      <c r="G37" s="71"/>
      <c r="H37" s="71"/>
      <c r="I37" s="361"/>
      <c r="J37" s="362"/>
      <c r="K37" s="363"/>
    </row>
    <row r="38" spans="2:11" s="10" customFormat="1" ht="10.5" x14ac:dyDescent="0.25">
      <c r="B38" s="359" t="s">
        <v>86</v>
      </c>
      <c r="C38" s="95">
        <v>0.15</v>
      </c>
      <c r="D38" s="71"/>
      <c r="E38" s="71"/>
      <c r="F38" s="71"/>
      <c r="G38" s="71"/>
      <c r="H38" s="71"/>
    </row>
    <row r="39" spans="2:11" s="10" customFormat="1" ht="42" x14ac:dyDescent="0.25">
      <c r="B39" s="359" t="s">
        <v>87</v>
      </c>
      <c r="C39" s="95">
        <v>0.25</v>
      </c>
      <c r="D39" s="71"/>
      <c r="E39" s="71"/>
      <c r="F39" s="71"/>
      <c r="G39" s="71"/>
      <c r="H39" s="71"/>
    </row>
    <row r="40" spans="2:11" s="10" customFormat="1" ht="73.5" x14ac:dyDescent="0.25">
      <c r="B40" s="96" t="s">
        <v>323</v>
      </c>
      <c r="C40" s="95">
        <v>2</v>
      </c>
      <c r="D40" s="71"/>
      <c r="E40" s="71"/>
      <c r="F40" s="71"/>
      <c r="G40" s="71"/>
      <c r="H40" s="71"/>
    </row>
    <row r="41" spans="2:11" s="10" customFormat="1" ht="73.5" x14ac:dyDescent="0.25">
      <c r="B41" s="96" t="s">
        <v>88</v>
      </c>
      <c r="C41" s="97">
        <v>1</v>
      </c>
      <c r="D41" s="71"/>
      <c r="E41" s="71"/>
      <c r="F41" s="71"/>
      <c r="G41" s="71"/>
      <c r="H41" s="71"/>
    </row>
    <row r="42" spans="2:11" s="10" customFormat="1" ht="10.5" x14ac:dyDescent="0.25">
      <c r="B42" s="96" t="s">
        <v>89</v>
      </c>
      <c r="C42" s="97">
        <v>0.5</v>
      </c>
      <c r="D42" s="71"/>
      <c r="E42" s="71"/>
      <c r="F42" s="71"/>
      <c r="G42" s="71"/>
      <c r="H42" s="89"/>
    </row>
    <row r="43" spans="2:11" s="10" customFormat="1" ht="21" x14ac:dyDescent="0.25">
      <c r="B43" s="96" t="s">
        <v>90</v>
      </c>
      <c r="C43" s="97">
        <v>0.5</v>
      </c>
      <c r="D43" s="71"/>
      <c r="E43" s="71"/>
      <c r="F43" s="71"/>
      <c r="G43" s="71"/>
      <c r="H43" s="99"/>
    </row>
    <row r="44" spans="2:11" s="10" customFormat="1" ht="12.5" x14ac:dyDescent="0.25">
      <c r="B44" s="96" t="s">
        <v>324</v>
      </c>
      <c r="C44" s="98">
        <v>0.15</v>
      </c>
      <c r="D44" s="403" t="s">
        <v>31</v>
      </c>
      <c r="E44" s="88"/>
      <c r="F44" s="88"/>
      <c r="G44" s="88"/>
      <c r="H44" s="99"/>
    </row>
    <row r="45" spans="2:11" s="10" customFormat="1" ht="11" thickBot="1" x14ac:dyDescent="0.3">
      <c r="B45" s="100" t="s">
        <v>91</v>
      </c>
      <c r="C45" s="101">
        <v>0.15</v>
      </c>
    </row>
    <row r="46" spans="2:11" s="10" customFormat="1" ht="10.5" x14ac:dyDescent="0.25">
      <c r="B46" s="102" t="s">
        <v>92</v>
      </c>
    </row>
    <row r="47" spans="2:11" s="10" customFormat="1" ht="10.5" x14ac:dyDescent="0.25">
      <c r="B47" s="102" t="s">
        <v>93</v>
      </c>
    </row>
    <row r="48" spans="2:11" s="10" customFormat="1" ht="10.5" x14ac:dyDescent="0.25">
      <c r="B48" s="102" t="s">
        <v>94</v>
      </c>
    </row>
    <row r="49" spans="1:18" s="10" customFormat="1" ht="10.5" x14ac:dyDescent="0.25">
      <c r="B49" s="102" t="s">
        <v>95</v>
      </c>
      <c r="D49" s="88"/>
      <c r="E49" s="88"/>
      <c r="F49" s="88"/>
      <c r="G49" s="88"/>
      <c r="H49" s="99"/>
    </row>
    <row r="50" spans="1:18" s="10" customFormat="1" ht="10.5" x14ac:dyDescent="0.25">
      <c r="A50" s="103"/>
      <c r="B50" s="104"/>
      <c r="C50" s="99"/>
      <c r="D50" s="99"/>
      <c r="E50" s="99"/>
      <c r="F50" s="99"/>
      <c r="G50" s="105"/>
    </row>
    <row r="51" spans="1:18" s="10" customFormat="1" ht="10.5" x14ac:dyDescent="0.25">
      <c r="A51" s="263" t="s">
        <v>326</v>
      </c>
      <c r="B51" s="263"/>
      <c r="C51" s="263"/>
      <c r="D51" s="264"/>
      <c r="E51" s="264"/>
      <c r="F51" s="264"/>
      <c r="G51" s="105"/>
    </row>
    <row r="52" spans="1:18" s="10" customFormat="1" ht="10.5" x14ac:dyDescent="0.25">
      <c r="A52" s="263" t="s">
        <v>96</v>
      </c>
      <c r="B52" s="263"/>
      <c r="C52" s="263"/>
      <c r="D52" s="263"/>
      <c r="E52" s="263"/>
      <c r="F52" s="263"/>
      <c r="G52" s="105"/>
    </row>
    <row r="53" spans="1:18" s="10" customFormat="1" ht="10.5" x14ac:dyDescent="0.25">
      <c r="A53" s="263" t="s">
        <v>622</v>
      </c>
      <c r="B53" s="263"/>
      <c r="C53" s="263"/>
      <c r="D53" s="263"/>
      <c r="E53" s="263"/>
      <c r="F53" s="263"/>
      <c r="G53" s="105"/>
    </row>
    <row r="54" spans="1:18" s="10" customFormat="1" ht="10.5" x14ac:dyDescent="0.25">
      <c r="A54" s="263" t="s">
        <v>97</v>
      </c>
      <c r="B54" s="263"/>
      <c r="C54" s="265"/>
      <c r="D54" s="265"/>
      <c r="E54" s="265"/>
      <c r="F54" s="265"/>
      <c r="G54" s="71"/>
    </row>
    <row r="55" spans="1:18" s="10" customFormat="1" ht="10.5" x14ac:dyDescent="0.25">
      <c r="A55" s="263" t="s">
        <v>98</v>
      </c>
      <c r="B55" s="263"/>
      <c r="C55" s="265"/>
      <c r="D55" s="265"/>
      <c r="E55" s="265"/>
      <c r="F55" s="265"/>
      <c r="G55" s="71"/>
    </row>
    <row r="56" spans="1:18" s="10" customFormat="1" ht="10.5" x14ac:dyDescent="0.25">
      <c r="A56" s="263" t="s">
        <v>99</v>
      </c>
      <c r="B56" s="263"/>
      <c r="C56" s="266"/>
      <c r="D56" s="266"/>
      <c r="E56" s="266"/>
      <c r="F56" s="266"/>
    </row>
    <row r="57" spans="1:18" s="10" customFormat="1" ht="10.5" x14ac:dyDescent="0.25">
      <c r="H57" s="361"/>
      <c r="I57" s="362"/>
      <c r="J57" s="363"/>
    </row>
    <row r="58" spans="1:18" x14ac:dyDescent="0.3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</row>
    <row r="59" spans="1:18" x14ac:dyDescent="0.3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</row>
    <row r="60" spans="1:18" x14ac:dyDescent="0.3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</row>
    <row r="61" spans="1:18" x14ac:dyDescent="0.3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</row>
    <row r="62" spans="1:18" x14ac:dyDescent="0.3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</row>
    <row r="63" spans="1:18" x14ac:dyDescent="0.3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</row>
    <row r="64" spans="1:18" x14ac:dyDescent="0.3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</row>
    <row r="65" spans="1:18" x14ac:dyDescent="0.3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</row>
    <row r="66" spans="1:18" x14ac:dyDescent="0.35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</row>
    <row r="67" spans="1:18" x14ac:dyDescent="0.35">
      <c r="A67" s="71"/>
      <c r="B67" s="71"/>
      <c r="C67" s="71"/>
      <c r="D67" s="71"/>
      <c r="E67" s="71"/>
    </row>
    <row r="68" spans="1:18" x14ac:dyDescent="0.35">
      <c r="A68" s="71"/>
    </row>
    <row r="69" spans="1:18" x14ac:dyDescent="0.35">
      <c r="A69" s="71"/>
    </row>
    <row r="70" spans="1:18" x14ac:dyDescent="0.35">
      <c r="A70" s="71"/>
    </row>
    <row r="71" spans="1:18" x14ac:dyDescent="0.35">
      <c r="A71" s="71"/>
    </row>
    <row r="72" spans="1:18" x14ac:dyDescent="0.35">
      <c r="A72" s="71"/>
    </row>
    <row r="73" spans="1:18" x14ac:dyDescent="0.35">
      <c r="A73" s="71"/>
    </row>
    <row r="74" spans="1:18" x14ac:dyDescent="0.35">
      <c r="A74" s="71"/>
    </row>
    <row r="75" spans="1:18" x14ac:dyDescent="0.35">
      <c r="A75" s="71"/>
    </row>
    <row r="76" spans="1:18" x14ac:dyDescent="0.35">
      <c r="A76" s="71"/>
    </row>
    <row r="77" spans="1:18" x14ac:dyDescent="0.35">
      <c r="A77" s="71"/>
    </row>
    <row r="78" spans="1:18" x14ac:dyDescent="0.35">
      <c r="A78" s="71"/>
    </row>
    <row r="79" spans="1:18" x14ac:dyDescent="0.35">
      <c r="A79" s="71"/>
    </row>
    <row r="80" spans="1:18" x14ac:dyDescent="0.35">
      <c r="A80" s="71"/>
    </row>
    <row r="81" spans="1:1" x14ac:dyDescent="0.35">
      <c r="A81" s="71"/>
    </row>
    <row r="82" spans="1:1" x14ac:dyDescent="0.35">
      <c r="A82" s="71"/>
    </row>
    <row r="83" spans="1:1" x14ac:dyDescent="0.35">
      <c r="A83" s="71"/>
    </row>
    <row r="84" spans="1:1" x14ac:dyDescent="0.35">
      <c r="A84" s="71"/>
    </row>
    <row r="85" spans="1:1" x14ac:dyDescent="0.35">
      <c r="A85" s="71"/>
    </row>
    <row r="86" spans="1:1" x14ac:dyDescent="0.35">
      <c r="A86" s="71"/>
    </row>
    <row r="87" spans="1:1" x14ac:dyDescent="0.35">
      <c r="A87" s="71"/>
    </row>
    <row r="88" spans="1:1" x14ac:dyDescent="0.35">
      <c r="A88" s="71"/>
    </row>
    <row r="89" spans="1:1" x14ac:dyDescent="0.35">
      <c r="A89" s="71"/>
    </row>
    <row r="90" spans="1:1" x14ac:dyDescent="0.35">
      <c r="A90" s="71"/>
    </row>
    <row r="91" spans="1:1" x14ac:dyDescent="0.35">
      <c r="A91" s="71"/>
    </row>
    <row r="92" spans="1:1" x14ac:dyDescent="0.35">
      <c r="A92" s="71"/>
    </row>
    <row r="93" spans="1:1" x14ac:dyDescent="0.35">
      <c r="A93" s="71"/>
    </row>
    <row r="94" spans="1:1" x14ac:dyDescent="0.35">
      <c r="A94" s="71"/>
    </row>
    <row r="95" spans="1:1" x14ac:dyDescent="0.35">
      <c r="A95" s="71"/>
    </row>
    <row r="96" spans="1:1" x14ac:dyDescent="0.35">
      <c r="A96" s="71"/>
    </row>
    <row r="97" spans="1:1" x14ac:dyDescent="0.35">
      <c r="A97" s="71"/>
    </row>
    <row r="98" spans="1:1" x14ac:dyDescent="0.35">
      <c r="A98" s="71"/>
    </row>
    <row r="99" spans="1:1" x14ac:dyDescent="0.35">
      <c r="A99" s="71"/>
    </row>
    <row r="100" spans="1:1" x14ac:dyDescent="0.35">
      <c r="A100" s="71"/>
    </row>
    <row r="101" spans="1:1" x14ac:dyDescent="0.35">
      <c r="A101" s="71"/>
    </row>
    <row r="102" spans="1:1" x14ac:dyDescent="0.35">
      <c r="A102" s="71"/>
    </row>
    <row r="103" spans="1:1" x14ac:dyDescent="0.35">
      <c r="A103" s="71"/>
    </row>
    <row r="104" spans="1:1" x14ac:dyDescent="0.35">
      <c r="A104" s="71"/>
    </row>
    <row r="105" spans="1:1" x14ac:dyDescent="0.35">
      <c r="A105" s="71"/>
    </row>
    <row r="106" spans="1:1" x14ac:dyDescent="0.35">
      <c r="A106" s="71"/>
    </row>
  </sheetData>
  <mergeCells count="44">
    <mergeCell ref="B28:C28"/>
    <mergeCell ref="I15:I18"/>
    <mergeCell ref="J15:K15"/>
    <mergeCell ref="L15:L18"/>
    <mergeCell ref="O15:O18"/>
    <mergeCell ref="B17:D17"/>
    <mergeCell ref="E17:G17"/>
    <mergeCell ref="P15:Q15"/>
    <mergeCell ref="M15:N15"/>
    <mergeCell ref="J10:K10"/>
    <mergeCell ref="M10:N10"/>
    <mergeCell ref="P10:Q10"/>
    <mergeCell ref="L10:L12"/>
    <mergeCell ref="I10:I12"/>
    <mergeCell ref="O10:O12"/>
    <mergeCell ref="B2:Q2"/>
    <mergeCell ref="B3:D4"/>
    <mergeCell ref="E3:G4"/>
    <mergeCell ref="H3:H4"/>
    <mergeCell ref="J3:K3"/>
    <mergeCell ref="M3:N3"/>
    <mergeCell ref="P3:Q3"/>
    <mergeCell ref="I3:I8"/>
    <mergeCell ref="L3:L8"/>
    <mergeCell ref="O3:O8"/>
    <mergeCell ref="B8:D8"/>
    <mergeCell ref="E8:G8"/>
    <mergeCell ref="B10:H11"/>
    <mergeCell ref="B12:D12"/>
    <mergeCell ref="E12:G12"/>
    <mergeCell ref="B5:D5"/>
    <mergeCell ref="E5:G5"/>
    <mergeCell ref="B6:D6"/>
    <mergeCell ref="E6:G6"/>
    <mergeCell ref="B7:D7"/>
    <mergeCell ref="E7:G7"/>
    <mergeCell ref="B13:D13"/>
    <mergeCell ref="E13:G13"/>
    <mergeCell ref="B20:E20"/>
    <mergeCell ref="A19:E19"/>
    <mergeCell ref="B14:H14"/>
    <mergeCell ref="B15:H16"/>
    <mergeCell ref="B18:D18"/>
    <mergeCell ref="E18:G18"/>
  </mergeCells>
  <hyperlinks>
    <hyperlink ref="H1" location="TITLE!A1" display="TITLE"/>
    <hyperlink ref="G19" location="'Пакеты Women''s Network '!A1" display="&lt;&lt; наверх"/>
    <hyperlink ref="D44" location="'Пакеты_Women''s network'!A1" display="&lt;&lt; наверх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7"/>
  <sheetViews>
    <sheetView topLeftCell="A79" workbookViewId="0">
      <selection activeCell="E79" sqref="E79"/>
    </sheetView>
  </sheetViews>
  <sheetFormatPr defaultColWidth="19.453125" defaultRowHeight="10.9" customHeight="1" x14ac:dyDescent="0.2"/>
  <cols>
    <col min="1" max="1" width="2.453125" style="196" customWidth="1"/>
    <col min="2" max="2" width="24.81640625" style="156" customWidth="1"/>
    <col min="3" max="3" width="21.453125" style="156" customWidth="1"/>
    <col min="4" max="4" width="17.7265625" style="156" customWidth="1"/>
    <col min="5" max="5" width="18.81640625" style="156" customWidth="1"/>
    <col min="6" max="6" width="11.08984375" style="156" customWidth="1"/>
    <col min="7" max="7" width="9.453125" style="156" customWidth="1"/>
    <col min="8" max="8" width="12.36328125" style="156" customWidth="1"/>
    <col min="9" max="9" width="10.90625" style="156" customWidth="1"/>
    <col min="10" max="10" width="10.26953125" style="196" customWidth="1"/>
    <col min="11" max="11" width="7.26953125" style="291" customWidth="1"/>
    <col min="12" max="12" width="6.54296875" style="196" customWidth="1"/>
    <col min="13" max="13" width="9.54296875" style="156" customWidth="1"/>
    <col min="14" max="16384" width="19.453125" style="156"/>
  </cols>
  <sheetData>
    <row r="1" spans="2:14" s="156" customFormat="1" ht="10.9" customHeight="1" x14ac:dyDescent="0.2">
      <c r="B1" s="106"/>
      <c r="C1" s="9" t="s">
        <v>2</v>
      </c>
      <c r="D1" s="106"/>
      <c r="E1" s="106"/>
      <c r="F1" s="106"/>
      <c r="G1" s="106"/>
      <c r="H1" s="106"/>
      <c r="I1" s="106"/>
      <c r="J1" s="196"/>
      <c r="K1" s="291"/>
      <c r="L1" s="196"/>
    </row>
    <row r="2" spans="2:14" s="156" customFormat="1" ht="0.75" customHeight="1" x14ac:dyDescent="0.2">
      <c r="B2" s="106"/>
      <c r="C2" s="106"/>
      <c r="D2" s="106"/>
      <c r="E2" s="106"/>
      <c r="F2" s="106"/>
      <c r="G2" s="106"/>
      <c r="H2" s="106"/>
      <c r="I2" s="255"/>
      <c r="J2" s="255"/>
      <c r="K2" s="292"/>
      <c r="L2" s="255"/>
      <c r="M2" s="255"/>
      <c r="N2" s="255"/>
    </row>
    <row r="3" spans="2:14" s="156" customFormat="1" ht="20.25" customHeight="1" x14ac:dyDescent="0.4">
      <c r="B3" s="256"/>
      <c r="C3" s="108" t="s">
        <v>400</v>
      </c>
      <c r="D3" s="106"/>
      <c r="E3" s="106"/>
      <c r="F3" s="106"/>
      <c r="G3" s="106"/>
      <c r="H3" s="106"/>
      <c r="I3" s="255"/>
      <c r="J3" s="255"/>
      <c r="K3" s="292"/>
      <c r="L3" s="255"/>
      <c r="M3" s="255"/>
      <c r="N3" s="255"/>
    </row>
    <row r="4" spans="2:14" s="156" customFormat="1" ht="21" customHeight="1" x14ac:dyDescent="0.2">
      <c r="B4" s="106"/>
      <c r="C4" s="106"/>
      <c r="D4" s="106"/>
      <c r="E4" s="106"/>
      <c r="F4" s="106"/>
      <c r="G4" s="106"/>
      <c r="H4" s="106"/>
      <c r="I4" s="255"/>
      <c r="J4" s="255"/>
      <c r="K4" s="292"/>
      <c r="L4" s="255"/>
      <c r="M4" s="255"/>
      <c r="N4" s="255"/>
    </row>
    <row r="5" spans="2:14" s="156" customFormat="1" ht="21" customHeight="1" thickBot="1" x14ac:dyDescent="0.25">
      <c r="C5" s="106"/>
      <c r="D5" s="106"/>
      <c r="E5" s="106"/>
      <c r="F5" s="106"/>
      <c r="G5" s="106"/>
      <c r="H5" s="106"/>
      <c r="I5" s="255"/>
      <c r="J5" s="255"/>
      <c r="K5" s="292"/>
      <c r="L5" s="255"/>
      <c r="M5" s="255"/>
      <c r="N5" s="255"/>
    </row>
    <row r="6" spans="2:14" s="156" customFormat="1" ht="16.5" customHeight="1" thickBot="1" x14ac:dyDescent="0.25">
      <c r="B6" s="897" t="s">
        <v>101</v>
      </c>
      <c r="C6" s="898"/>
      <c r="D6" s="898"/>
      <c r="E6" s="898"/>
      <c r="F6" s="898"/>
      <c r="G6" s="899"/>
      <c r="H6" s="255"/>
      <c r="I6" s="255"/>
      <c r="J6" s="292"/>
      <c r="K6" s="255"/>
      <c r="L6" s="255"/>
      <c r="M6" s="255"/>
    </row>
    <row r="7" spans="2:14" s="156" customFormat="1" ht="17" customHeight="1" x14ac:dyDescent="0.2">
      <c r="B7" s="953" t="s">
        <v>11</v>
      </c>
      <c r="C7" s="925" t="s">
        <v>12</v>
      </c>
      <c r="D7" s="956" t="s">
        <v>55</v>
      </c>
      <c r="E7" s="958" t="s">
        <v>102</v>
      </c>
      <c r="F7" s="962" t="s">
        <v>214</v>
      </c>
      <c r="G7" s="961"/>
      <c r="H7" s="255"/>
      <c r="I7" s="255"/>
      <c r="J7" s="292"/>
      <c r="K7" s="255"/>
      <c r="L7" s="255"/>
      <c r="M7" s="255"/>
    </row>
    <row r="8" spans="2:14" s="156" customFormat="1" ht="19.5" customHeight="1" x14ac:dyDescent="0.2">
      <c r="B8" s="954"/>
      <c r="C8" s="955"/>
      <c r="D8" s="957"/>
      <c r="E8" s="959"/>
      <c r="F8" s="109" t="s">
        <v>15</v>
      </c>
      <c r="G8" s="110" t="s">
        <v>16</v>
      </c>
      <c r="H8" s="255"/>
      <c r="I8" s="255"/>
      <c r="J8" s="292"/>
      <c r="K8" s="255"/>
      <c r="L8" s="255"/>
      <c r="M8" s="255"/>
    </row>
    <row r="9" spans="2:14" s="156" customFormat="1" ht="15" customHeight="1" x14ac:dyDescent="0.2">
      <c r="B9" s="111" t="s">
        <v>105</v>
      </c>
      <c r="C9" s="112" t="s">
        <v>106</v>
      </c>
      <c r="D9" s="113">
        <v>3150</v>
      </c>
      <c r="E9" s="114" t="s">
        <v>200</v>
      </c>
      <c r="F9" s="115">
        <f t="shared" ref="F9:F18" si="0">G9*1500</f>
        <v>3975000</v>
      </c>
      <c r="G9" s="116">
        <v>2650</v>
      </c>
      <c r="H9" s="412"/>
      <c r="I9" s="255"/>
      <c r="J9" s="292"/>
      <c r="K9" s="255"/>
      <c r="L9" s="255"/>
      <c r="M9" s="255"/>
    </row>
    <row r="10" spans="2:14" s="156" customFormat="1" ht="15" customHeight="1" x14ac:dyDescent="0.2">
      <c r="B10" s="117" t="s">
        <v>224</v>
      </c>
      <c r="C10" s="118" t="s">
        <v>106</v>
      </c>
      <c r="D10" s="119">
        <v>1900</v>
      </c>
      <c r="E10" s="120" t="s">
        <v>200</v>
      </c>
      <c r="F10" s="121">
        <f t="shared" si="0"/>
        <v>2400000</v>
      </c>
      <c r="G10" s="122">
        <v>1600</v>
      </c>
      <c r="H10" s="255"/>
      <c r="I10" s="255"/>
      <c r="J10" s="292"/>
      <c r="K10" s="255"/>
      <c r="L10" s="255"/>
      <c r="M10" s="255"/>
    </row>
    <row r="11" spans="2:14" s="156" customFormat="1" ht="15" customHeight="1" x14ac:dyDescent="0.2">
      <c r="B11" s="117" t="s">
        <v>107</v>
      </c>
      <c r="C11" s="118" t="s">
        <v>106</v>
      </c>
      <c r="D11" s="119">
        <v>1450</v>
      </c>
      <c r="E11" s="120" t="s">
        <v>200</v>
      </c>
      <c r="F11" s="121">
        <f t="shared" si="0"/>
        <v>1875000</v>
      </c>
      <c r="G11" s="122">
        <v>1250</v>
      </c>
      <c r="H11" s="255"/>
      <c r="I11" s="255"/>
      <c r="J11" s="292"/>
      <c r="K11" s="255"/>
      <c r="L11" s="255"/>
      <c r="M11" s="255"/>
    </row>
    <row r="12" spans="2:14" s="156" customFormat="1" ht="15" customHeight="1" x14ac:dyDescent="0.2">
      <c r="B12" s="117" t="s">
        <v>108</v>
      </c>
      <c r="C12" s="118" t="s">
        <v>106</v>
      </c>
      <c r="D12" s="119">
        <v>800</v>
      </c>
      <c r="E12" s="120" t="s">
        <v>200</v>
      </c>
      <c r="F12" s="121">
        <f t="shared" si="0"/>
        <v>1050000</v>
      </c>
      <c r="G12" s="122">
        <v>700</v>
      </c>
      <c r="H12" s="255"/>
      <c r="I12" s="255"/>
      <c r="J12" s="292"/>
      <c r="K12" s="255"/>
      <c r="L12" s="255"/>
      <c r="M12" s="255"/>
    </row>
    <row r="13" spans="2:14" s="156" customFormat="1" ht="15" customHeight="1" x14ac:dyDescent="0.2">
      <c r="B13" s="117" t="s">
        <v>109</v>
      </c>
      <c r="C13" s="118" t="s">
        <v>110</v>
      </c>
      <c r="D13" s="119">
        <v>1050</v>
      </c>
      <c r="E13" s="120" t="s">
        <v>200</v>
      </c>
      <c r="F13" s="121">
        <f t="shared" si="0"/>
        <v>1200000</v>
      </c>
      <c r="G13" s="122">
        <v>800</v>
      </c>
      <c r="H13" s="255"/>
      <c r="I13" s="255"/>
      <c r="J13" s="292"/>
      <c r="K13" s="255"/>
      <c r="L13" s="255"/>
      <c r="M13" s="255"/>
    </row>
    <row r="14" spans="2:14" s="156" customFormat="1" ht="15" customHeight="1" x14ac:dyDescent="0.2">
      <c r="B14" s="117" t="s">
        <v>111</v>
      </c>
      <c r="C14" s="118" t="s">
        <v>112</v>
      </c>
      <c r="D14" s="119">
        <v>600</v>
      </c>
      <c r="E14" s="120" t="s">
        <v>343</v>
      </c>
      <c r="F14" s="121">
        <f t="shared" si="0"/>
        <v>750000</v>
      </c>
      <c r="G14" s="122">
        <v>500</v>
      </c>
      <c r="H14" s="255"/>
      <c r="I14" s="255"/>
      <c r="J14" s="292"/>
      <c r="K14" s="255"/>
      <c r="L14" s="255"/>
      <c r="M14" s="255"/>
    </row>
    <row r="15" spans="2:14" s="156" customFormat="1" ht="29.5" customHeight="1" x14ac:dyDescent="0.2">
      <c r="B15" s="117" t="s">
        <v>299</v>
      </c>
      <c r="C15" s="118" t="s">
        <v>115</v>
      </c>
      <c r="D15" s="119">
        <v>1400</v>
      </c>
      <c r="E15" s="120" t="s">
        <v>295</v>
      </c>
      <c r="F15" s="121">
        <v>1800000</v>
      </c>
      <c r="G15" s="122">
        <v>1200</v>
      </c>
      <c r="H15" s="255"/>
      <c r="I15" s="255"/>
      <c r="J15" s="292"/>
      <c r="K15" s="255"/>
      <c r="L15" s="255"/>
      <c r="M15" s="255"/>
    </row>
    <row r="16" spans="2:14" s="156" customFormat="1" ht="15" customHeight="1" x14ac:dyDescent="0.2">
      <c r="B16" s="117" t="s">
        <v>256</v>
      </c>
      <c r="C16" s="118" t="s">
        <v>112</v>
      </c>
      <c r="D16" s="119">
        <v>190</v>
      </c>
      <c r="E16" s="120" t="s">
        <v>200</v>
      </c>
      <c r="F16" s="121">
        <f t="shared" si="0"/>
        <v>195000</v>
      </c>
      <c r="G16" s="122">
        <v>130</v>
      </c>
      <c r="H16" s="255"/>
      <c r="I16" s="255"/>
      <c r="J16" s="292"/>
      <c r="K16" s="255"/>
      <c r="L16" s="255"/>
      <c r="M16" s="255"/>
    </row>
    <row r="17" spans="1:14" ht="15" customHeight="1" x14ac:dyDescent="0.2">
      <c r="B17" s="123" t="s">
        <v>114</v>
      </c>
      <c r="C17" s="118" t="s">
        <v>115</v>
      </c>
      <c r="D17" s="119">
        <v>500</v>
      </c>
      <c r="E17" s="120" t="s">
        <v>295</v>
      </c>
      <c r="F17" s="121">
        <f t="shared" si="0"/>
        <v>675000</v>
      </c>
      <c r="G17" s="122">
        <v>450</v>
      </c>
      <c r="H17" s="255"/>
      <c r="I17" s="255"/>
      <c r="J17" s="292"/>
      <c r="K17" s="255"/>
      <c r="L17" s="255"/>
      <c r="M17" s="255"/>
    </row>
    <row r="18" spans="1:14" ht="15" customHeight="1" x14ac:dyDescent="0.2">
      <c r="B18" s="117" t="s">
        <v>116</v>
      </c>
      <c r="C18" s="118" t="s">
        <v>115</v>
      </c>
      <c r="D18" s="119">
        <v>400</v>
      </c>
      <c r="E18" s="120" t="s">
        <v>295</v>
      </c>
      <c r="F18" s="121">
        <f t="shared" si="0"/>
        <v>525000</v>
      </c>
      <c r="G18" s="122">
        <v>350</v>
      </c>
      <c r="H18" s="255"/>
      <c r="I18" s="255"/>
      <c r="J18" s="292"/>
      <c r="K18" s="255"/>
      <c r="L18" s="255"/>
      <c r="M18" s="255"/>
    </row>
    <row r="19" spans="1:14" ht="27.5" thickBot="1" x14ac:dyDescent="0.25">
      <c r="B19" s="517" t="s">
        <v>117</v>
      </c>
      <c r="C19" s="518" t="s">
        <v>106</v>
      </c>
      <c r="D19" s="132">
        <v>2100</v>
      </c>
      <c r="E19" s="126" t="s">
        <v>295</v>
      </c>
      <c r="F19" s="519" t="s">
        <v>169</v>
      </c>
      <c r="G19" s="520" t="s">
        <v>169</v>
      </c>
      <c r="H19" s="255"/>
      <c r="I19" s="255"/>
      <c r="J19" s="292"/>
      <c r="K19" s="255"/>
      <c r="L19" s="255"/>
      <c r="M19" s="255"/>
    </row>
    <row r="20" spans="1:14" ht="14.25" customHeight="1" thickBot="1" x14ac:dyDescent="0.25">
      <c r="A20" s="412"/>
      <c r="B20" s="255"/>
      <c r="C20" s="255"/>
      <c r="D20" s="255"/>
      <c r="E20" s="255"/>
      <c r="F20" s="255"/>
      <c r="G20" s="255"/>
      <c r="H20" s="255"/>
      <c r="I20" s="255"/>
      <c r="J20" s="255"/>
      <c r="K20" s="292"/>
      <c r="L20" s="255"/>
      <c r="M20" s="255"/>
      <c r="N20" s="255"/>
    </row>
    <row r="21" spans="1:14" ht="16.5" customHeight="1" thickBot="1" x14ac:dyDescent="0.25">
      <c r="B21" s="897" t="s">
        <v>118</v>
      </c>
      <c r="C21" s="898"/>
      <c r="D21" s="898"/>
      <c r="E21" s="898"/>
      <c r="F21" s="898"/>
      <c r="G21" s="899"/>
      <c r="H21" s="255"/>
      <c r="I21" s="255"/>
      <c r="J21" s="292"/>
      <c r="K21" s="255"/>
      <c r="L21" s="255"/>
      <c r="M21" s="255"/>
    </row>
    <row r="22" spans="1:14" ht="10.9" customHeight="1" x14ac:dyDescent="0.2">
      <c r="B22" s="953" t="s">
        <v>11</v>
      </c>
      <c r="C22" s="925" t="s">
        <v>12</v>
      </c>
      <c r="D22" s="956" t="s">
        <v>42</v>
      </c>
      <c r="E22" s="958" t="s">
        <v>102</v>
      </c>
      <c r="F22" s="960" t="s">
        <v>198</v>
      </c>
      <c r="G22" s="961"/>
      <c r="H22" s="255"/>
      <c r="I22" s="255"/>
      <c r="J22" s="292"/>
      <c r="K22" s="255"/>
      <c r="L22" s="255"/>
      <c r="M22" s="255"/>
    </row>
    <row r="23" spans="1:14" ht="22.5" customHeight="1" x14ac:dyDescent="0.2">
      <c r="B23" s="954"/>
      <c r="C23" s="955"/>
      <c r="D23" s="957"/>
      <c r="E23" s="959"/>
      <c r="F23" s="109" t="s">
        <v>15</v>
      </c>
      <c r="G23" s="128" t="s">
        <v>16</v>
      </c>
      <c r="H23" s="255"/>
      <c r="I23" s="255"/>
      <c r="J23" s="292"/>
      <c r="K23" s="255"/>
      <c r="L23" s="255"/>
      <c r="M23" s="255"/>
    </row>
    <row r="24" spans="1:14" s="196" customFormat="1" ht="30.75" customHeight="1" x14ac:dyDescent="0.2">
      <c r="B24" s="117" t="s">
        <v>122</v>
      </c>
      <c r="C24" s="118" t="s">
        <v>123</v>
      </c>
      <c r="D24" s="119">
        <v>2000</v>
      </c>
      <c r="E24" s="120" t="s">
        <v>344</v>
      </c>
      <c r="F24" s="121">
        <f t="shared" ref="F24:F28" si="1">G24*750</f>
        <v>1335000</v>
      </c>
      <c r="G24" s="129">
        <v>1780</v>
      </c>
      <c r="H24" s="255"/>
      <c r="I24" s="255"/>
      <c r="J24" s="292"/>
      <c r="K24" s="255"/>
      <c r="L24" s="255"/>
      <c r="M24" s="255"/>
    </row>
    <row r="25" spans="1:14" s="196" customFormat="1" ht="23.25" customHeight="1" x14ac:dyDescent="0.2">
      <c r="B25" s="117" t="s">
        <v>125</v>
      </c>
      <c r="C25" s="118" t="s">
        <v>123</v>
      </c>
      <c r="D25" s="119">
        <v>1600</v>
      </c>
      <c r="E25" s="120" t="s">
        <v>344</v>
      </c>
      <c r="F25" s="121">
        <f t="shared" si="1"/>
        <v>1087500</v>
      </c>
      <c r="G25" s="122">
        <v>1450</v>
      </c>
      <c r="H25" s="255"/>
      <c r="I25" s="255"/>
      <c r="J25" s="292"/>
      <c r="K25" s="255"/>
      <c r="L25" s="255"/>
      <c r="M25" s="255"/>
    </row>
    <row r="26" spans="1:14" s="196" customFormat="1" ht="24.75" customHeight="1" x14ac:dyDescent="0.2">
      <c r="B26" s="117" t="s">
        <v>126</v>
      </c>
      <c r="C26" s="118" t="s">
        <v>123</v>
      </c>
      <c r="D26" s="119">
        <v>2100</v>
      </c>
      <c r="E26" s="120" t="s">
        <v>344</v>
      </c>
      <c r="F26" s="121">
        <f t="shared" si="1"/>
        <v>1425000</v>
      </c>
      <c r="G26" s="122">
        <v>1900</v>
      </c>
      <c r="H26" s="255"/>
      <c r="I26" s="255"/>
      <c r="J26" s="292"/>
      <c r="K26" s="255"/>
      <c r="L26" s="255"/>
      <c r="M26" s="255"/>
    </row>
    <row r="27" spans="1:14" s="196" customFormat="1" ht="28.5" customHeight="1" x14ac:dyDescent="0.2">
      <c r="B27" s="117" t="s">
        <v>172</v>
      </c>
      <c r="C27" s="118" t="s">
        <v>123</v>
      </c>
      <c r="D27" s="119">
        <v>2650</v>
      </c>
      <c r="E27" s="120" t="s">
        <v>344</v>
      </c>
      <c r="F27" s="121">
        <f t="shared" si="1"/>
        <v>1725000</v>
      </c>
      <c r="G27" s="122">
        <v>2300</v>
      </c>
      <c r="H27" s="255"/>
      <c r="I27" s="255"/>
      <c r="J27" s="292"/>
      <c r="K27" s="255"/>
      <c r="L27" s="255"/>
      <c r="M27" s="255"/>
    </row>
    <row r="28" spans="1:14" s="196" customFormat="1" ht="30" customHeight="1" x14ac:dyDescent="0.2">
      <c r="B28" s="117" t="s">
        <v>173</v>
      </c>
      <c r="C28" s="118" t="s">
        <v>123</v>
      </c>
      <c r="D28" s="119">
        <v>3150</v>
      </c>
      <c r="E28" s="120" t="s">
        <v>344</v>
      </c>
      <c r="F28" s="121">
        <f t="shared" si="1"/>
        <v>2062500</v>
      </c>
      <c r="G28" s="122">
        <v>2750</v>
      </c>
      <c r="H28" s="255"/>
      <c r="I28" s="255"/>
      <c r="J28" s="292"/>
      <c r="K28" s="255"/>
      <c r="L28" s="255"/>
      <c r="M28" s="255"/>
    </row>
    <row r="29" spans="1:14" ht="17.25" customHeight="1" x14ac:dyDescent="0.2">
      <c r="B29" s="117" t="s">
        <v>129</v>
      </c>
      <c r="C29" s="118" t="s">
        <v>106</v>
      </c>
      <c r="D29" s="119">
        <v>500000</v>
      </c>
      <c r="E29" s="120" t="s">
        <v>295</v>
      </c>
      <c r="F29" s="121" t="s">
        <v>169</v>
      </c>
      <c r="G29" s="122" t="s">
        <v>169</v>
      </c>
      <c r="H29" s="255"/>
      <c r="I29" s="255"/>
      <c r="J29" s="292"/>
      <c r="K29" s="255"/>
      <c r="L29" s="255"/>
      <c r="M29" s="255"/>
    </row>
    <row r="30" spans="1:14" s="196" customFormat="1" ht="17.25" customHeight="1" x14ac:dyDescent="0.2">
      <c r="B30" s="117" t="s">
        <v>529</v>
      </c>
      <c r="C30" s="118" t="s">
        <v>123</v>
      </c>
      <c r="D30" s="119">
        <v>4725</v>
      </c>
      <c r="E30" s="120" t="s">
        <v>530</v>
      </c>
      <c r="F30" s="121">
        <f t="shared" ref="F30" si="2">G30*750</f>
        <v>3000000</v>
      </c>
      <c r="G30" s="122">
        <v>4000</v>
      </c>
      <c r="H30" s="255"/>
      <c r="I30" s="255"/>
      <c r="J30" s="292"/>
      <c r="K30" s="255"/>
      <c r="L30" s="255"/>
      <c r="M30" s="255"/>
    </row>
    <row r="31" spans="1:14" ht="24.75" customHeight="1" thickBot="1" x14ac:dyDescent="0.25">
      <c r="B31" s="130" t="s">
        <v>174</v>
      </c>
      <c r="C31" s="948" t="s">
        <v>215</v>
      </c>
      <c r="D31" s="948"/>
      <c r="E31" s="949"/>
      <c r="F31" s="127" t="s">
        <v>169</v>
      </c>
      <c r="G31" s="133" t="s">
        <v>169</v>
      </c>
      <c r="H31" s="255"/>
      <c r="I31" s="255"/>
      <c r="J31" s="292"/>
      <c r="K31" s="255"/>
      <c r="L31" s="255"/>
      <c r="M31" s="255"/>
    </row>
    <row r="32" spans="1:14" ht="21" customHeight="1" thickBot="1" x14ac:dyDescent="0.25">
      <c r="B32" s="950" t="s">
        <v>30</v>
      </c>
      <c r="C32" s="950"/>
      <c r="D32" s="149"/>
      <c r="E32" s="149"/>
      <c r="F32" s="167"/>
      <c r="G32" s="137"/>
      <c r="H32" s="139" t="s">
        <v>31</v>
      </c>
      <c r="I32" s="196"/>
    </row>
    <row r="33" spans="1:20" ht="18" customHeight="1" thickBot="1" x14ac:dyDescent="0.25">
      <c r="B33" s="897" t="s">
        <v>5</v>
      </c>
      <c r="C33" s="898"/>
      <c r="D33" s="898"/>
      <c r="E33" s="898"/>
      <c r="F33" s="898"/>
      <c r="G33" s="898"/>
      <c r="H33" s="898"/>
      <c r="I33" s="898"/>
      <c r="J33" s="899"/>
      <c r="K33" s="293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1:20" s="52" customFormat="1" ht="36" customHeight="1" thickBot="1" x14ac:dyDescent="0.3">
      <c r="A34" s="423"/>
      <c r="B34" s="61" t="s">
        <v>39</v>
      </c>
      <c r="C34" s="62" t="s">
        <v>12</v>
      </c>
      <c r="D34" s="62" t="s">
        <v>40</v>
      </c>
      <c r="E34" s="62" t="s">
        <v>41</v>
      </c>
      <c r="F34" s="951" t="s">
        <v>42</v>
      </c>
      <c r="G34" s="952"/>
      <c r="H34" s="63" t="s">
        <v>304</v>
      </c>
      <c r="I34" s="62" t="s">
        <v>44</v>
      </c>
      <c r="J34" s="380" t="s">
        <v>15</v>
      </c>
      <c r="K34" s="371"/>
      <c r="L34" s="372"/>
    </row>
    <row r="35" spans="1:20" s="52" customFormat="1" ht="18" customHeight="1" x14ac:dyDescent="0.25">
      <c r="A35" s="423"/>
      <c r="B35" s="796" t="s">
        <v>305</v>
      </c>
      <c r="C35" s="798" t="s">
        <v>46</v>
      </c>
      <c r="D35" s="798" t="s">
        <v>47</v>
      </c>
      <c r="E35" s="943" t="s">
        <v>19</v>
      </c>
      <c r="F35" s="946">
        <v>3700</v>
      </c>
      <c r="G35" s="947"/>
      <c r="H35" s="802">
        <v>250000</v>
      </c>
      <c r="I35" s="804">
        <v>85000</v>
      </c>
      <c r="J35" s="806">
        <f>F35*H35/1000</f>
        <v>925000</v>
      </c>
      <c r="K35" s="944"/>
      <c r="L35" s="945"/>
      <c r="M35" s="422"/>
      <c r="N35" s="423"/>
    </row>
    <row r="36" spans="1:20" s="52" customFormat="1" ht="18" customHeight="1" x14ac:dyDescent="0.25">
      <c r="A36" s="423"/>
      <c r="B36" s="797"/>
      <c r="C36" s="799"/>
      <c r="D36" s="799"/>
      <c r="E36" s="932"/>
      <c r="F36" s="936"/>
      <c r="G36" s="937"/>
      <c r="H36" s="803"/>
      <c r="I36" s="805"/>
      <c r="J36" s="807"/>
      <c r="K36" s="944"/>
      <c r="L36" s="942"/>
      <c r="M36" s="423"/>
      <c r="N36" s="423"/>
    </row>
    <row r="37" spans="1:20" s="52" customFormat="1" ht="21" customHeight="1" x14ac:dyDescent="0.25">
      <c r="A37" s="423"/>
      <c r="B37" s="797" t="s">
        <v>306</v>
      </c>
      <c r="C37" s="799" t="s">
        <v>46</v>
      </c>
      <c r="D37" s="799" t="s">
        <v>47</v>
      </c>
      <c r="E37" s="932" t="s">
        <v>19</v>
      </c>
      <c r="F37" s="938">
        <v>3500</v>
      </c>
      <c r="G37" s="939"/>
      <c r="H37" s="803">
        <v>500000</v>
      </c>
      <c r="I37" s="805">
        <v>170000</v>
      </c>
      <c r="J37" s="807">
        <f>F37*H37/1000</f>
        <v>1750000</v>
      </c>
      <c r="K37" s="944"/>
      <c r="L37" s="942"/>
      <c r="M37" s="423"/>
      <c r="N37" s="423"/>
    </row>
    <row r="38" spans="1:20" s="52" customFormat="1" ht="10.5" x14ac:dyDescent="0.25">
      <c r="A38" s="423"/>
      <c r="B38" s="797"/>
      <c r="C38" s="799"/>
      <c r="D38" s="799"/>
      <c r="E38" s="932"/>
      <c r="F38" s="936"/>
      <c r="G38" s="937"/>
      <c r="H38" s="803"/>
      <c r="I38" s="805"/>
      <c r="J38" s="807"/>
      <c r="K38" s="944"/>
      <c r="L38" s="942"/>
      <c r="M38" s="423"/>
      <c r="N38" s="423"/>
    </row>
    <row r="39" spans="1:20" s="52" customFormat="1" ht="21" customHeight="1" x14ac:dyDescent="0.25">
      <c r="A39" s="423"/>
      <c r="B39" s="797" t="s">
        <v>307</v>
      </c>
      <c r="C39" s="799" t="s">
        <v>46</v>
      </c>
      <c r="D39" s="799" t="s">
        <v>47</v>
      </c>
      <c r="E39" s="932" t="s">
        <v>19</v>
      </c>
      <c r="F39" s="938">
        <v>3300</v>
      </c>
      <c r="G39" s="939"/>
      <c r="H39" s="803">
        <v>1000000</v>
      </c>
      <c r="I39" s="805">
        <v>350000</v>
      </c>
      <c r="J39" s="807">
        <f>F39*H39/1000</f>
        <v>3300000</v>
      </c>
      <c r="K39" s="944"/>
      <c r="L39" s="942"/>
      <c r="M39" s="423"/>
      <c r="N39" s="423"/>
    </row>
    <row r="40" spans="1:20" s="52" customFormat="1" ht="15.75" customHeight="1" thickBot="1" x14ac:dyDescent="0.3">
      <c r="A40" s="423"/>
      <c r="B40" s="813"/>
      <c r="C40" s="814"/>
      <c r="D40" s="814"/>
      <c r="E40" s="933"/>
      <c r="F40" s="940"/>
      <c r="G40" s="941"/>
      <c r="H40" s="816">
        <v>4000000</v>
      </c>
      <c r="I40" s="817"/>
      <c r="J40" s="818"/>
      <c r="K40" s="944"/>
      <c r="L40" s="942"/>
      <c r="M40" s="423"/>
      <c r="N40" s="423"/>
    </row>
    <row r="41" spans="1:20" s="52" customFormat="1" ht="21" customHeight="1" x14ac:dyDescent="0.25">
      <c r="A41" s="423"/>
      <c r="B41" s="796" t="s">
        <v>308</v>
      </c>
      <c r="C41" s="798" t="s">
        <v>46</v>
      </c>
      <c r="D41" s="798" t="s">
        <v>48</v>
      </c>
      <c r="E41" s="943" t="s">
        <v>19</v>
      </c>
      <c r="F41" s="938">
        <v>4300</v>
      </c>
      <c r="G41" s="939"/>
      <c r="H41" s="802">
        <v>250000</v>
      </c>
      <c r="I41" s="804">
        <v>85000</v>
      </c>
      <c r="J41" s="806">
        <f>F41*H41/1000</f>
        <v>1075000</v>
      </c>
      <c r="K41" s="944"/>
      <c r="L41" s="945"/>
      <c r="M41" s="422"/>
      <c r="N41" s="423"/>
    </row>
    <row r="42" spans="1:20" s="52" customFormat="1" ht="10.5" x14ac:dyDescent="0.25">
      <c r="A42" s="423"/>
      <c r="B42" s="797"/>
      <c r="C42" s="799"/>
      <c r="D42" s="799"/>
      <c r="E42" s="932"/>
      <c r="F42" s="938"/>
      <c r="G42" s="939"/>
      <c r="H42" s="803"/>
      <c r="I42" s="805"/>
      <c r="J42" s="807"/>
      <c r="K42" s="944"/>
      <c r="L42" s="942"/>
      <c r="M42" s="423"/>
      <c r="N42" s="423"/>
    </row>
    <row r="43" spans="1:20" s="52" customFormat="1" ht="21" customHeight="1" x14ac:dyDescent="0.25">
      <c r="A43" s="423"/>
      <c r="B43" s="797" t="s">
        <v>309</v>
      </c>
      <c r="C43" s="799" t="s">
        <v>46</v>
      </c>
      <c r="D43" s="799" t="s">
        <v>48</v>
      </c>
      <c r="E43" s="932" t="s">
        <v>19</v>
      </c>
      <c r="F43" s="934">
        <v>4100</v>
      </c>
      <c r="G43" s="935"/>
      <c r="H43" s="803">
        <v>500000</v>
      </c>
      <c r="I43" s="805">
        <v>170000</v>
      </c>
      <c r="J43" s="807">
        <f>F43*H43/1000</f>
        <v>2050000</v>
      </c>
      <c r="K43" s="944"/>
      <c r="L43" s="942"/>
      <c r="M43" s="423"/>
      <c r="N43" s="423"/>
    </row>
    <row r="44" spans="1:20" s="52" customFormat="1" ht="10.5" x14ac:dyDescent="0.25">
      <c r="A44" s="423"/>
      <c r="B44" s="797"/>
      <c r="C44" s="799"/>
      <c r="D44" s="799"/>
      <c r="E44" s="932"/>
      <c r="F44" s="936"/>
      <c r="G44" s="937"/>
      <c r="H44" s="803"/>
      <c r="I44" s="805"/>
      <c r="J44" s="807"/>
      <c r="K44" s="944"/>
      <c r="L44" s="942"/>
      <c r="M44" s="423"/>
      <c r="N44" s="423"/>
    </row>
    <row r="45" spans="1:20" s="52" customFormat="1" ht="21" customHeight="1" x14ac:dyDescent="0.25">
      <c r="A45" s="423"/>
      <c r="B45" s="797" t="s">
        <v>310</v>
      </c>
      <c r="C45" s="799" t="s">
        <v>46</v>
      </c>
      <c r="D45" s="799" t="s">
        <v>48</v>
      </c>
      <c r="E45" s="932" t="s">
        <v>19</v>
      </c>
      <c r="F45" s="938">
        <v>3900</v>
      </c>
      <c r="G45" s="939"/>
      <c r="H45" s="803">
        <v>1000000</v>
      </c>
      <c r="I45" s="805">
        <v>350000</v>
      </c>
      <c r="J45" s="807">
        <f>F45*H45/1000</f>
        <v>3900000</v>
      </c>
      <c r="K45" s="944"/>
      <c r="L45" s="942"/>
      <c r="M45" s="423"/>
      <c r="N45" s="423"/>
    </row>
    <row r="46" spans="1:20" s="52" customFormat="1" ht="15.75" customHeight="1" thickBot="1" x14ac:dyDescent="0.3">
      <c r="A46" s="423"/>
      <c r="B46" s="813"/>
      <c r="C46" s="814"/>
      <c r="D46" s="814"/>
      <c r="E46" s="933"/>
      <c r="F46" s="940"/>
      <c r="G46" s="941"/>
      <c r="H46" s="816">
        <v>4000000</v>
      </c>
      <c r="I46" s="817"/>
      <c r="J46" s="818"/>
      <c r="K46" s="944"/>
      <c r="L46" s="942"/>
      <c r="M46" s="423"/>
      <c r="N46" s="423"/>
    </row>
    <row r="47" spans="1:20" s="52" customFormat="1" ht="21" customHeight="1" x14ac:dyDescent="0.25">
      <c r="A47" s="423"/>
      <c r="B47" s="796" t="s">
        <v>311</v>
      </c>
      <c r="C47" s="798" t="s">
        <v>46</v>
      </c>
      <c r="D47" s="798" t="s">
        <v>49</v>
      </c>
      <c r="E47" s="798" t="s">
        <v>19</v>
      </c>
      <c r="F47" s="938">
        <v>4700</v>
      </c>
      <c r="G47" s="939"/>
      <c r="H47" s="802">
        <v>250000</v>
      </c>
      <c r="I47" s="804">
        <v>85000</v>
      </c>
      <c r="J47" s="806">
        <f>F47*H47/1000</f>
        <v>1175000</v>
      </c>
      <c r="K47" s="944"/>
      <c r="L47" s="945"/>
      <c r="M47" s="422"/>
    </row>
    <row r="48" spans="1:20" s="52" customFormat="1" ht="10.5" x14ac:dyDescent="0.25">
      <c r="A48" s="423"/>
      <c r="B48" s="797"/>
      <c r="C48" s="799"/>
      <c r="D48" s="799"/>
      <c r="E48" s="799"/>
      <c r="F48" s="938"/>
      <c r="G48" s="939"/>
      <c r="H48" s="803"/>
      <c r="I48" s="805"/>
      <c r="J48" s="807"/>
      <c r="K48" s="944"/>
      <c r="L48" s="942"/>
      <c r="M48" s="423"/>
    </row>
    <row r="49" spans="1:20" s="52" customFormat="1" ht="21" customHeight="1" x14ac:dyDescent="0.25">
      <c r="A49" s="423"/>
      <c r="B49" s="797" t="s">
        <v>312</v>
      </c>
      <c r="C49" s="799" t="s">
        <v>46</v>
      </c>
      <c r="D49" s="799" t="s">
        <v>49</v>
      </c>
      <c r="E49" s="799" t="s">
        <v>19</v>
      </c>
      <c r="F49" s="934">
        <v>4500</v>
      </c>
      <c r="G49" s="935"/>
      <c r="H49" s="803">
        <v>500000</v>
      </c>
      <c r="I49" s="805">
        <v>170000</v>
      </c>
      <c r="J49" s="807">
        <f>F49*H49/1000</f>
        <v>2250000</v>
      </c>
      <c r="K49" s="944"/>
      <c r="L49" s="942"/>
      <c r="M49" s="423"/>
    </row>
    <row r="50" spans="1:20" s="52" customFormat="1" ht="10.5" x14ac:dyDescent="0.25">
      <c r="A50" s="423"/>
      <c r="B50" s="797"/>
      <c r="C50" s="799"/>
      <c r="D50" s="799"/>
      <c r="E50" s="799"/>
      <c r="F50" s="936"/>
      <c r="G50" s="937"/>
      <c r="H50" s="803"/>
      <c r="I50" s="805"/>
      <c r="J50" s="807"/>
      <c r="K50" s="944"/>
      <c r="L50" s="942"/>
      <c r="M50" s="423"/>
    </row>
    <row r="51" spans="1:20" s="52" customFormat="1" ht="21" customHeight="1" x14ac:dyDescent="0.25">
      <c r="A51" s="423"/>
      <c r="B51" s="797" t="s">
        <v>313</v>
      </c>
      <c r="C51" s="799" t="s">
        <v>46</v>
      </c>
      <c r="D51" s="799" t="s">
        <v>49</v>
      </c>
      <c r="E51" s="932" t="s">
        <v>19</v>
      </c>
      <c r="F51" s="938">
        <v>4300</v>
      </c>
      <c r="G51" s="939"/>
      <c r="H51" s="803">
        <v>1000000</v>
      </c>
      <c r="I51" s="805">
        <v>350000</v>
      </c>
      <c r="J51" s="807">
        <f>F51*H51/1000</f>
        <v>4300000</v>
      </c>
      <c r="K51" s="944"/>
      <c r="L51" s="942"/>
      <c r="M51" s="423"/>
    </row>
    <row r="52" spans="1:20" s="52" customFormat="1" ht="15.75" customHeight="1" thickBot="1" x14ac:dyDescent="0.3">
      <c r="A52" s="423"/>
      <c r="B52" s="813"/>
      <c r="C52" s="814"/>
      <c r="D52" s="814"/>
      <c r="E52" s="933"/>
      <c r="F52" s="940"/>
      <c r="G52" s="941"/>
      <c r="H52" s="816">
        <v>4000000</v>
      </c>
      <c r="I52" s="817"/>
      <c r="J52" s="818"/>
      <c r="K52" s="944"/>
      <c r="L52" s="942"/>
      <c r="M52" s="423"/>
    </row>
    <row r="53" spans="1:20" s="52" customFormat="1" ht="21" customHeight="1" x14ac:dyDescent="0.25">
      <c r="A53" s="423"/>
      <c r="B53" s="796" t="s">
        <v>314</v>
      </c>
      <c r="C53" s="798" t="s">
        <v>46</v>
      </c>
      <c r="D53" s="798" t="s">
        <v>223</v>
      </c>
      <c r="E53" s="943" t="s">
        <v>19</v>
      </c>
      <c r="F53" s="946">
        <v>4800</v>
      </c>
      <c r="G53" s="947"/>
      <c r="H53" s="802">
        <v>250000</v>
      </c>
      <c r="I53" s="804">
        <v>85000</v>
      </c>
      <c r="J53" s="806">
        <f>F53*H53/1000</f>
        <v>1200000</v>
      </c>
      <c r="K53" s="944"/>
      <c r="L53" s="945"/>
      <c r="M53" s="422"/>
    </row>
    <row r="54" spans="1:20" s="52" customFormat="1" ht="10.5" x14ac:dyDescent="0.25">
      <c r="A54" s="423"/>
      <c r="B54" s="797"/>
      <c r="C54" s="799"/>
      <c r="D54" s="799"/>
      <c r="E54" s="932"/>
      <c r="F54" s="936"/>
      <c r="G54" s="937"/>
      <c r="H54" s="803"/>
      <c r="I54" s="805"/>
      <c r="J54" s="807"/>
      <c r="K54" s="944"/>
      <c r="L54" s="942"/>
      <c r="M54" s="423"/>
    </row>
    <row r="55" spans="1:20" s="52" customFormat="1" ht="21" customHeight="1" x14ac:dyDescent="0.25">
      <c r="A55" s="423"/>
      <c r="B55" s="797" t="s">
        <v>315</v>
      </c>
      <c r="C55" s="799" t="s">
        <v>46</v>
      </c>
      <c r="D55" s="799" t="s">
        <v>223</v>
      </c>
      <c r="E55" s="799" t="s">
        <v>19</v>
      </c>
      <c r="F55" s="934">
        <v>4600</v>
      </c>
      <c r="G55" s="935"/>
      <c r="H55" s="803">
        <v>500000</v>
      </c>
      <c r="I55" s="805">
        <v>170000</v>
      </c>
      <c r="J55" s="807">
        <f>F55*H55/1000</f>
        <v>2300000</v>
      </c>
      <c r="K55" s="811"/>
      <c r="L55" s="812"/>
    </row>
    <row r="56" spans="1:20" s="52" customFormat="1" ht="9" customHeight="1" x14ac:dyDescent="0.25">
      <c r="A56" s="423"/>
      <c r="B56" s="797"/>
      <c r="C56" s="799"/>
      <c r="D56" s="799"/>
      <c r="E56" s="799"/>
      <c r="F56" s="936"/>
      <c r="G56" s="937"/>
      <c r="H56" s="803"/>
      <c r="I56" s="805"/>
      <c r="J56" s="807"/>
      <c r="K56" s="811"/>
      <c r="L56" s="812"/>
    </row>
    <row r="57" spans="1:20" s="52" customFormat="1" ht="21" customHeight="1" x14ac:dyDescent="0.25">
      <c r="A57" s="423"/>
      <c r="B57" s="797" t="s">
        <v>316</v>
      </c>
      <c r="C57" s="799" t="s">
        <v>46</v>
      </c>
      <c r="D57" s="799" t="s">
        <v>223</v>
      </c>
      <c r="E57" s="932" t="s">
        <v>19</v>
      </c>
      <c r="F57" s="938">
        <v>4400</v>
      </c>
      <c r="G57" s="939"/>
      <c r="H57" s="803">
        <v>1000000</v>
      </c>
      <c r="I57" s="805">
        <v>350000</v>
      </c>
      <c r="J57" s="807">
        <f>F57*H57/1000</f>
        <v>4400000</v>
      </c>
      <c r="K57" s="811"/>
      <c r="L57" s="812"/>
    </row>
    <row r="58" spans="1:20" s="52" customFormat="1" ht="9" customHeight="1" thickBot="1" x14ac:dyDescent="0.3">
      <c r="A58" s="423"/>
      <c r="B58" s="813"/>
      <c r="C58" s="814"/>
      <c r="D58" s="814"/>
      <c r="E58" s="933"/>
      <c r="F58" s="940"/>
      <c r="G58" s="941"/>
      <c r="H58" s="816"/>
      <c r="I58" s="817"/>
      <c r="J58" s="818"/>
      <c r="K58" s="811"/>
      <c r="L58" s="812"/>
    </row>
    <row r="59" spans="1:20" s="52" customFormat="1" ht="21" customHeight="1" x14ac:dyDescent="0.25">
      <c r="A59" s="196"/>
      <c r="B59" s="200"/>
      <c r="C59" s="200"/>
      <c r="D59" s="200"/>
      <c r="E59" s="200"/>
      <c r="F59" s="200"/>
      <c r="G59" s="200"/>
      <c r="H59" s="200"/>
      <c r="I59" s="200"/>
      <c r="J59" s="167"/>
    </row>
    <row r="60" spans="1:20" ht="15.75" customHeight="1" thickBot="1" x14ac:dyDescent="0.25">
      <c r="B60" s="147"/>
      <c r="C60" s="148"/>
      <c r="D60" s="148"/>
      <c r="E60" s="148"/>
      <c r="F60" s="148"/>
      <c r="G60" s="148"/>
      <c r="H60" s="148"/>
      <c r="I60" s="151"/>
      <c r="J60" s="139" t="s">
        <v>31</v>
      </c>
      <c r="K60" s="293"/>
      <c r="L60" s="155"/>
      <c r="M60" s="155"/>
      <c r="N60" s="155"/>
      <c r="O60" s="155"/>
      <c r="P60" s="155"/>
      <c r="Q60" s="155"/>
      <c r="R60" s="155"/>
      <c r="S60" s="155"/>
      <c r="T60" s="155"/>
    </row>
    <row r="61" spans="1:20" ht="16.5" customHeight="1" thickBot="1" x14ac:dyDescent="0.25">
      <c r="B61" s="897" t="s">
        <v>4</v>
      </c>
      <c r="C61" s="898"/>
      <c r="D61" s="898"/>
      <c r="E61" s="898"/>
      <c r="F61" s="898"/>
      <c r="G61" s="898"/>
      <c r="H61" s="898"/>
      <c r="I61" s="899"/>
      <c r="J61" s="293"/>
      <c r="K61" s="155"/>
      <c r="L61" s="155"/>
      <c r="M61" s="155"/>
      <c r="N61" s="155"/>
      <c r="O61" s="155"/>
      <c r="P61" s="155"/>
      <c r="Q61" s="155"/>
      <c r="R61" s="155"/>
      <c r="S61" s="155"/>
    </row>
    <row r="62" spans="1:20" ht="10.9" customHeight="1" x14ac:dyDescent="0.2">
      <c r="B62" s="923" t="s">
        <v>11</v>
      </c>
      <c r="C62" s="925" t="s">
        <v>12</v>
      </c>
      <c r="D62" s="925" t="s">
        <v>42</v>
      </c>
      <c r="E62" s="927" t="s">
        <v>102</v>
      </c>
      <c r="F62" s="929" t="s">
        <v>140</v>
      </c>
      <c r="G62" s="930"/>
      <c r="H62" s="929" t="s">
        <v>141</v>
      </c>
      <c r="I62" s="930"/>
      <c r="J62" s="293"/>
      <c r="K62" s="155"/>
      <c r="L62" s="155"/>
      <c r="M62" s="155"/>
      <c r="N62" s="155"/>
      <c r="O62" s="155"/>
      <c r="P62" s="155"/>
      <c r="Q62" s="155"/>
      <c r="R62" s="155"/>
      <c r="S62" s="155"/>
    </row>
    <row r="63" spans="1:20" ht="18.5" customHeight="1" x14ac:dyDescent="0.2">
      <c r="B63" s="924"/>
      <c r="C63" s="926"/>
      <c r="D63" s="926"/>
      <c r="E63" s="928"/>
      <c r="F63" s="152" t="s">
        <v>15</v>
      </c>
      <c r="G63" s="110" t="s">
        <v>16</v>
      </c>
      <c r="H63" s="152" t="s">
        <v>15</v>
      </c>
      <c r="I63" s="110" t="s">
        <v>16</v>
      </c>
      <c r="J63" s="293"/>
      <c r="K63" s="155"/>
      <c r="L63" s="155"/>
      <c r="M63" s="155"/>
      <c r="N63" s="155"/>
      <c r="O63" s="155"/>
      <c r="P63" s="155"/>
      <c r="Q63" s="155"/>
      <c r="R63" s="155"/>
      <c r="S63" s="155"/>
    </row>
    <row r="64" spans="1:20" ht="21.75" customHeight="1" x14ac:dyDescent="0.2">
      <c r="B64" s="579" t="s">
        <v>142</v>
      </c>
      <c r="C64" s="573" t="s">
        <v>106</v>
      </c>
      <c r="D64" s="574">
        <v>900</v>
      </c>
      <c r="E64" s="575" t="s">
        <v>216</v>
      </c>
      <c r="F64" s="121">
        <f t="shared" ref="F64:F68" si="3">G64*500</f>
        <v>425000</v>
      </c>
      <c r="G64" s="231">
        <v>850</v>
      </c>
      <c r="H64" s="121">
        <f t="shared" ref="H64:H68" si="4">I64*750</f>
        <v>562500</v>
      </c>
      <c r="I64" s="231">
        <v>750</v>
      </c>
      <c r="J64" s="293"/>
      <c r="K64" s="155"/>
      <c r="L64" s="155"/>
      <c r="M64" s="155"/>
      <c r="N64" s="155"/>
      <c r="O64" s="155"/>
      <c r="P64" s="155"/>
      <c r="Q64" s="155"/>
      <c r="R64" s="155"/>
      <c r="S64" s="155"/>
    </row>
    <row r="65" spans="1:20" ht="21.75" customHeight="1" x14ac:dyDescent="0.2">
      <c r="B65" s="579" t="s">
        <v>136</v>
      </c>
      <c r="C65" s="573" t="s">
        <v>106</v>
      </c>
      <c r="D65" s="574">
        <v>550</v>
      </c>
      <c r="E65" s="575" t="s">
        <v>216</v>
      </c>
      <c r="F65" s="121">
        <f t="shared" si="3"/>
        <v>250000</v>
      </c>
      <c r="G65" s="231">
        <v>500</v>
      </c>
      <c r="H65" s="121">
        <f t="shared" si="4"/>
        <v>337500</v>
      </c>
      <c r="I65" s="231">
        <v>450</v>
      </c>
      <c r="J65" s="293"/>
      <c r="K65" s="155"/>
      <c r="L65" s="155"/>
      <c r="M65" s="155"/>
      <c r="N65" s="155"/>
      <c r="O65" s="155"/>
      <c r="P65" s="155"/>
      <c r="Q65" s="155"/>
      <c r="R65" s="155"/>
      <c r="S65" s="155"/>
    </row>
    <row r="66" spans="1:20" ht="21.75" customHeight="1" x14ac:dyDescent="0.2">
      <c r="B66" s="579" t="s">
        <v>143</v>
      </c>
      <c r="C66" s="573" t="s">
        <v>106</v>
      </c>
      <c r="D66" s="574">
        <v>500</v>
      </c>
      <c r="E66" s="575" t="s">
        <v>216</v>
      </c>
      <c r="F66" s="121">
        <f t="shared" si="3"/>
        <v>225000</v>
      </c>
      <c r="G66" s="231">
        <v>450</v>
      </c>
      <c r="H66" s="121">
        <f t="shared" si="4"/>
        <v>300000</v>
      </c>
      <c r="I66" s="231">
        <v>400</v>
      </c>
      <c r="J66" s="293"/>
      <c r="K66" s="155"/>
      <c r="L66" s="155"/>
      <c r="M66" s="155"/>
      <c r="N66" s="155"/>
      <c r="O66" s="155"/>
      <c r="P66" s="155"/>
      <c r="Q66" s="155"/>
      <c r="R66" s="155"/>
      <c r="S66" s="155"/>
    </row>
    <row r="67" spans="1:20" ht="21" customHeight="1" thickBot="1" x14ac:dyDescent="0.25">
      <c r="B67" s="580" t="s">
        <v>269</v>
      </c>
      <c r="C67" s="576" t="s">
        <v>106</v>
      </c>
      <c r="D67" s="577">
        <v>800</v>
      </c>
      <c r="E67" s="578" t="s">
        <v>216</v>
      </c>
      <c r="F67" s="121">
        <f t="shared" ref="F67" si="5">G67*500</f>
        <v>350000</v>
      </c>
      <c r="G67" s="231">
        <v>700</v>
      </c>
      <c r="H67" s="121">
        <f t="shared" ref="H67" si="6">I67*750</f>
        <v>450000</v>
      </c>
      <c r="I67" s="231">
        <v>600</v>
      </c>
      <c r="J67" s="293"/>
      <c r="K67" s="155"/>
      <c r="L67" s="155"/>
      <c r="M67" s="155"/>
      <c r="N67" s="155"/>
      <c r="O67" s="155"/>
      <c r="P67" s="155"/>
      <c r="Q67" s="155"/>
      <c r="R67" s="155"/>
      <c r="S67" s="155"/>
    </row>
    <row r="68" spans="1:20" ht="21" customHeight="1" thickBot="1" x14ac:dyDescent="0.25">
      <c r="B68" s="581" t="s">
        <v>408</v>
      </c>
      <c r="C68" s="582" t="s">
        <v>106</v>
      </c>
      <c r="D68" s="583">
        <v>2200</v>
      </c>
      <c r="E68" s="584" t="s">
        <v>216</v>
      </c>
      <c r="F68" s="127">
        <f t="shared" si="3"/>
        <v>1000000</v>
      </c>
      <c r="G68" s="133">
        <v>2000</v>
      </c>
      <c r="H68" s="127">
        <f t="shared" si="4"/>
        <v>1350000</v>
      </c>
      <c r="I68" s="133">
        <v>1800</v>
      </c>
      <c r="J68" s="293"/>
      <c r="K68" s="155"/>
      <c r="L68" s="155"/>
      <c r="M68" s="155"/>
      <c r="N68" s="155"/>
      <c r="O68" s="155"/>
      <c r="P68" s="155"/>
      <c r="Q68" s="155"/>
      <c r="R68" s="155"/>
      <c r="S68" s="155"/>
    </row>
    <row r="69" spans="1:20" ht="21" customHeight="1" thickBot="1" x14ac:dyDescent="0.25">
      <c r="B69" s="585" t="s">
        <v>506</v>
      </c>
      <c r="C69" s="586" t="s">
        <v>106</v>
      </c>
      <c r="D69" s="587">
        <v>3400</v>
      </c>
      <c r="E69" s="588"/>
      <c r="F69" s="137"/>
      <c r="G69" s="137"/>
      <c r="H69" s="137"/>
      <c r="I69" s="137"/>
      <c r="J69" s="293"/>
      <c r="K69" s="155"/>
      <c r="L69" s="155"/>
      <c r="M69" s="155"/>
      <c r="N69" s="155"/>
      <c r="O69" s="155"/>
      <c r="P69" s="155"/>
      <c r="Q69" s="155"/>
      <c r="R69" s="155"/>
      <c r="S69" s="155"/>
    </row>
    <row r="70" spans="1:20" ht="11.5" customHeight="1" thickBot="1" x14ac:dyDescent="0.25">
      <c r="B70" s="165"/>
      <c r="C70" s="166"/>
      <c r="D70" s="137"/>
      <c r="E70" s="136"/>
      <c r="F70" s="167"/>
      <c r="G70" s="137"/>
      <c r="H70" s="137"/>
      <c r="I70" s="196"/>
      <c r="J70" s="139" t="s">
        <v>31</v>
      </c>
      <c r="K70" s="293"/>
      <c r="L70" s="155"/>
      <c r="M70" s="155"/>
      <c r="N70" s="155"/>
      <c r="O70" s="155"/>
      <c r="P70" s="155"/>
      <c r="Q70" s="155"/>
      <c r="R70" s="155"/>
      <c r="S70" s="155"/>
      <c r="T70" s="155"/>
    </row>
    <row r="71" spans="1:20" ht="16.5" customHeight="1" thickBot="1" x14ac:dyDescent="0.25">
      <c r="B71" s="897" t="s">
        <v>7</v>
      </c>
      <c r="C71" s="898"/>
      <c r="D71" s="898"/>
      <c r="E71" s="898"/>
      <c r="F71" s="898"/>
      <c r="G71" s="898"/>
      <c r="H71" s="898"/>
      <c r="I71" s="898"/>
      <c r="J71" s="293"/>
      <c r="K71" s="155"/>
      <c r="L71" s="155"/>
      <c r="M71" s="155"/>
      <c r="N71" s="155"/>
      <c r="O71" s="155"/>
      <c r="P71" s="155"/>
      <c r="Q71" s="155"/>
      <c r="R71" s="155"/>
      <c r="S71" s="155"/>
    </row>
    <row r="72" spans="1:20" ht="10.9" customHeight="1" x14ac:dyDescent="0.2">
      <c r="B72" s="923" t="s">
        <v>11</v>
      </c>
      <c r="C72" s="925" t="s">
        <v>12</v>
      </c>
      <c r="D72" s="925" t="s">
        <v>42</v>
      </c>
      <c r="E72" s="927" t="s">
        <v>102</v>
      </c>
      <c r="F72" s="929" t="s">
        <v>140</v>
      </c>
      <c r="G72" s="930"/>
      <c r="H72" s="929" t="s">
        <v>144</v>
      </c>
      <c r="I72" s="930"/>
      <c r="J72" s="293"/>
      <c r="K72" s="155"/>
      <c r="L72" s="155"/>
      <c r="M72" s="155"/>
      <c r="N72" s="155"/>
      <c r="O72" s="155"/>
      <c r="P72" s="155"/>
      <c r="Q72" s="155"/>
      <c r="R72" s="155"/>
      <c r="S72" s="155"/>
    </row>
    <row r="73" spans="1:20" ht="16.5" customHeight="1" x14ac:dyDescent="0.2">
      <c r="B73" s="924"/>
      <c r="C73" s="926"/>
      <c r="D73" s="926"/>
      <c r="E73" s="931"/>
      <c r="F73" s="407" t="s">
        <v>15</v>
      </c>
      <c r="G73" s="128" t="s">
        <v>16</v>
      </c>
      <c r="H73" s="407" t="s">
        <v>15</v>
      </c>
      <c r="I73" s="128" t="s">
        <v>16</v>
      </c>
      <c r="J73" s="293"/>
      <c r="K73" s="155"/>
      <c r="L73" s="155"/>
      <c r="M73" s="155"/>
      <c r="N73" s="155"/>
      <c r="O73" s="155"/>
      <c r="P73" s="155"/>
      <c r="Q73" s="155"/>
      <c r="R73" s="155"/>
      <c r="S73" s="155"/>
    </row>
    <row r="74" spans="1:20" ht="29.25" customHeight="1" x14ac:dyDescent="0.2">
      <c r="B74" s="111" t="s">
        <v>145</v>
      </c>
      <c r="C74" s="112" t="s">
        <v>146</v>
      </c>
      <c r="D74" s="113">
        <v>2400</v>
      </c>
      <c r="E74" s="684" t="s">
        <v>295</v>
      </c>
      <c r="F74" s="685">
        <f>G74*500</f>
        <v>1100000</v>
      </c>
      <c r="G74" s="129">
        <v>2200</v>
      </c>
      <c r="H74" s="685">
        <f>I74*1000</f>
        <v>2000000</v>
      </c>
      <c r="I74" s="129">
        <v>2000</v>
      </c>
      <c r="J74" s="293"/>
      <c r="K74" s="155"/>
      <c r="L74" s="155"/>
      <c r="M74" s="155"/>
      <c r="N74" s="155"/>
      <c r="O74" s="155"/>
      <c r="P74" s="155"/>
      <c r="Q74" s="155"/>
      <c r="R74" s="155"/>
      <c r="S74" s="155"/>
    </row>
    <row r="75" spans="1:20" ht="17" customHeight="1" x14ac:dyDescent="0.2">
      <c r="B75" s="349" t="s">
        <v>297</v>
      </c>
      <c r="C75" s="350" t="s">
        <v>146</v>
      </c>
      <c r="D75" s="351">
        <v>2400</v>
      </c>
      <c r="E75" s="230" t="s">
        <v>456</v>
      </c>
      <c r="F75" s="115"/>
      <c r="G75" s="116"/>
      <c r="H75" s="115"/>
      <c r="I75" s="116"/>
      <c r="J75" s="293"/>
      <c r="K75" s="155"/>
      <c r="L75" s="155"/>
      <c r="M75" s="155"/>
      <c r="N75" s="155"/>
      <c r="O75" s="155"/>
      <c r="P75" s="155"/>
      <c r="Q75" s="155"/>
      <c r="R75" s="155"/>
      <c r="S75" s="155"/>
    </row>
    <row r="76" spans="1:20" ht="16.5" customHeight="1" thickBot="1" x14ac:dyDescent="0.25">
      <c r="B76" s="348" t="s">
        <v>298</v>
      </c>
      <c r="C76" s="131" t="s">
        <v>146</v>
      </c>
      <c r="D76" s="132">
        <v>2600</v>
      </c>
      <c r="E76" s="420" t="s">
        <v>456</v>
      </c>
      <c r="F76" s="163"/>
      <c r="G76" s="164"/>
      <c r="H76" s="163"/>
      <c r="I76" s="164"/>
      <c r="J76" s="293"/>
      <c r="K76" s="155"/>
      <c r="L76" s="155"/>
      <c r="M76" s="155"/>
      <c r="N76" s="155"/>
      <c r="O76" s="155"/>
      <c r="P76" s="155"/>
      <c r="Q76" s="155"/>
      <c r="R76" s="155"/>
      <c r="S76" s="155"/>
    </row>
    <row r="77" spans="1:20" s="177" customFormat="1" ht="14.5" x14ac:dyDescent="0.35">
      <c r="A77" s="435"/>
      <c r="B77" s="564"/>
      <c r="C77" s="558"/>
      <c r="D77" s="558"/>
      <c r="E77" s="558"/>
      <c r="F77" s="558"/>
      <c r="G77" s="558"/>
      <c r="H77" s="558"/>
      <c r="I77" s="558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</row>
    <row r="78" spans="1:20" s="177" customFormat="1" ht="15" thickBot="1" x14ac:dyDescent="0.4">
      <c r="A78" s="435"/>
      <c r="B78" s="564" t="s">
        <v>480</v>
      </c>
      <c r="C78" s="558"/>
      <c r="D78" s="558"/>
      <c r="E78" s="558"/>
      <c r="F78" s="558"/>
      <c r="G78" s="558"/>
      <c r="H78" s="558"/>
      <c r="I78" s="558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</row>
    <row r="79" spans="1:20" ht="46" customHeight="1" thickTop="1" x14ac:dyDescent="0.2">
      <c r="B79" s="679" t="s">
        <v>438</v>
      </c>
      <c r="C79" s="680" t="s">
        <v>13</v>
      </c>
      <c r="D79" s="681" t="s">
        <v>439</v>
      </c>
      <c r="E79" s="681" t="s">
        <v>151</v>
      </c>
      <c r="F79" s="900" t="s">
        <v>440</v>
      </c>
      <c r="G79" s="901"/>
      <c r="H79" s="682" t="s">
        <v>469</v>
      </c>
      <c r="I79" s="683" t="s">
        <v>441</v>
      </c>
      <c r="J79" s="155"/>
      <c r="K79" s="293"/>
      <c r="L79" s="155"/>
      <c r="M79" s="155"/>
      <c r="N79" s="155"/>
      <c r="O79" s="155"/>
      <c r="P79" s="155"/>
      <c r="Q79" s="155"/>
      <c r="R79" s="155"/>
      <c r="S79" s="155"/>
      <c r="T79" s="155"/>
    </row>
    <row r="80" spans="1:20" ht="48" customHeight="1" x14ac:dyDescent="0.25">
      <c r="B80" s="569" t="s">
        <v>470</v>
      </c>
      <c r="C80" s="678" t="s">
        <v>419</v>
      </c>
      <c r="D80" s="561" t="s">
        <v>549</v>
      </c>
      <c r="E80" s="658" t="s">
        <v>445</v>
      </c>
      <c r="F80" s="905">
        <v>600000</v>
      </c>
      <c r="G80" s="906"/>
      <c r="H80" s="659" t="s">
        <v>548</v>
      </c>
      <c r="I80" s="686"/>
      <c r="J80" s="155"/>
      <c r="K80" s="155"/>
      <c r="L80" s="155"/>
      <c r="M80" s="155"/>
      <c r="N80" s="155"/>
      <c r="O80" s="155"/>
      <c r="P80" s="155"/>
      <c r="Q80" s="155"/>
      <c r="R80" s="155"/>
      <c r="S80" s="155"/>
    </row>
    <row r="81" spans="1:20" s="177" customFormat="1" ht="35" customHeight="1" x14ac:dyDescent="0.2">
      <c r="A81" s="435"/>
      <c r="B81" s="569" t="s">
        <v>471</v>
      </c>
      <c r="C81" s="560" t="s">
        <v>443</v>
      </c>
      <c r="D81" s="562" t="s">
        <v>472</v>
      </c>
      <c r="E81" s="566" t="s">
        <v>473</v>
      </c>
      <c r="F81" s="903" t="s">
        <v>473</v>
      </c>
      <c r="G81" s="904"/>
      <c r="H81" s="559" t="s">
        <v>474</v>
      </c>
      <c r="I81" s="687" t="s">
        <v>481</v>
      </c>
      <c r="J81" s="293"/>
      <c r="K81" s="155"/>
      <c r="L81" s="155"/>
      <c r="M81" s="155"/>
      <c r="N81" s="155"/>
      <c r="O81" s="155"/>
      <c r="P81" s="155"/>
      <c r="Q81" s="155"/>
      <c r="R81" s="155"/>
      <c r="S81" s="155"/>
    </row>
    <row r="82" spans="1:20" s="177" customFormat="1" ht="28.5" customHeight="1" x14ac:dyDescent="0.25">
      <c r="A82" s="435"/>
      <c r="B82" s="569" t="s">
        <v>475</v>
      </c>
      <c r="C82" s="560" t="s">
        <v>476</v>
      </c>
      <c r="D82" s="562" t="s">
        <v>477</v>
      </c>
      <c r="E82" s="566" t="s">
        <v>473</v>
      </c>
      <c r="F82" s="907" t="s">
        <v>473</v>
      </c>
      <c r="G82" s="907"/>
      <c r="H82" s="566" t="s">
        <v>478</v>
      </c>
      <c r="I82" s="688" t="s">
        <v>444</v>
      </c>
      <c r="J82" s="293"/>
      <c r="K82" s="155"/>
      <c r="L82" s="155"/>
      <c r="M82" s="155"/>
      <c r="N82" s="155"/>
      <c r="O82" s="155"/>
      <c r="P82" s="155"/>
      <c r="Q82" s="155"/>
      <c r="R82" s="155"/>
      <c r="S82" s="155"/>
    </row>
    <row r="83" spans="1:20" s="177" customFormat="1" ht="38" customHeight="1" x14ac:dyDescent="0.25">
      <c r="A83" s="435"/>
      <c r="B83" s="569" t="s">
        <v>493</v>
      </c>
      <c r="C83" s="560" t="s">
        <v>259</v>
      </c>
      <c r="D83" s="563" t="s">
        <v>483</v>
      </c>
      <c r="E83" s="565">
        <v>1000000</v>
      </c>
      <c r="F83" s="902">
        <v>300000</v>
      </c>
      <c r="G83" s="902"/>
      <c r="H83" s="566" t="s">
        <v>512</v>
      </c>
      <c r="I83" s="689" t="s">
        <v>442</v>
      </c>
      <c r="J83" s="293"/>
      <c r="K83" s="155"/>
      <c r="L83" s="155"/>
      <c r="M83" s="155"/>
      <c r="N83" s="155"/>
      <c r="O83" s="155"/>
      <c r="P83" s="155"/>
      <c r="Q83" s="155"/>
      <c r="R83" s="155"/>
      <c r="S83" s="155"/>
    </row>
    <row r="84" spans="1:20" s="177" customFormat="1" ht="27" x14ac:dyDescent="0.2">
      <c r="A84" s="435"/>
      <c r="B84" s="178" t="s">
        <v>484</v>
      </c>
      <c r="C84" s="552" t="s">
        <v>252</v>
      </c>
      <c r="D84" s="294" t="s">
        <v>486</v>
      </c>
      <c r="E84" s="181">
        <v>1500000</v>
      </c>
      <c r="F84" s="908">
        <v>500000</v>
      </c>
      <c r="G84" s="909"/>
      <c r="H84" s="567" t="s">
        <v>513</v>
      </c>
      <c r="I84" s="570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</row>
    <row r="85" spans="1:20" ht="53.5" customHeight="1" thickBot="1" x14ac:dyDescent="0.25">
      <c r="B85" s="184" t="s">
        <v>485</v>
      </c>
      <c r="C85" s="242" t="s">
        <v>252</v>
      </c>
      <c r="D85" s="132" t="s">
        <v>646</v>
      </c>
      <c r="E85" s="568">
        <v>1900000</v>
      </c>
      <c r="F85" s="910">
        <v>630000</v>
      </c>
      <c r="G85" s="911"/>
      <c r="H85" s="568" t="s">
        <v>514</v>
      </c>
      <c r="I85" s="571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</row>
    <row r="86" spans="1:20" s="177" customFormat="1" ht="18" x14ac:dyDescent="0.35">
      <c r="A86" s="435"/>
      <c r="B86" s="775" t="s">
        <v>479</v>
      </c>
      <c r="C86" s="776"/>
      <c r="D86" s="558"/>
      <c r="E86" s="558"/>
      <c r="F86" s="558"/>
      <c r="G86" s="558"/>
      <c r="H86" s="558"/>
      <c r="I86" s="558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</row>
    <row r="87" spans="1:20" ht="40.5" customHeight="1" thickBot="1" x14ac:dyDescent="0.25">
      <c r="B87" s="190" t="s">
        <v>482</v>
      </c>
      <c r="C87" s="191"/>
      <c r="D87" s="192"/>
      <c r="E87" s="193"/>
      <c r="F87" s="193"/>
      <c r="G87" s="193"/>
      <c r="H87" s="194"/>
      <c r="I87" s="106"/>
      <c r="K87" s="293"/>
      <c r="L87" s="155"/>
      <c r="M87" s="155"/>
      <c r="N87" s="155"/>
      <c r="O87" s="155"/>
      <c r="P87" s="155"/>
      <c r="Q87" s="155"/>
      <c r="R87" s="155"/>
      <c r="S87" s="155"/>
      <c r="T87" s="155"/>
    </row>
    <row r="88" spans="1:20" ht="15" customHeight="1" thickBot="1" x14ac:dyDescent="0.25">
      <c r="B88" s="897" t="s">
        <v>160</v>
      </c>
      <c r="C88" s="898"/>
      <c r="D88" s="899"/>
      <c r="E88" s="195"/>
      <c r="F88" s="195"/>
      <c r="G88" s="195"/>
      <c r="H88" s="139" t="s">
        <v>31</v>
      </c>
      <c r="I88" s="106"/>
      <c r="K88" s="293"/>
      <c r="L88" s="155"/>
      <c r="M88" s="155"/>
      <c r="N88" s="155"/>
      <c r="O88" s="155"/>
      <c r="P88" s="155"/>
      <c r="Q88" s="155"/>
      <c r="R88" s="155"/>
      <c r="S88" s="155"/>
      <c r="T88" s="155"/>
    </row>
    <row r="89" spans="1:20" ht="18" customHeight="1" x14ac:dyDescent="0.2">
      <c r="B89" s="197" t="s">
        <v>60</v>
      </c>
      <c r="C89" s="198" t="s">
        <v>61</v>
      </c>
      <c r="D89" s="199" t="s">
        <v>58</v>
      </c>
      <c r="E89" s="200"/>
      <c r="F89" s="200"/>
      <c r="G89" s="200"/>
      <c r="H89" s="200"/>
      <c r="I89" s="106"/>
      <c r="K89" s="293"/>
      <c r="L89" s="155"/>
      <c r="M89" s="155"/>
      <c r="N89" s="155"/>
      <c r="O89" s="155"/>
      <c r="P89" s="155"/>
      <c r="Q89" s="155"/>
      <c r="R89" s="155"/>
      <c r="S89" s="155"/>
      <c r="T89" s="155"/>
    </row>
    <row r="90" spans="1:20" ht="18" customHeight="1" x14ac:dyDescent="0.2">
      <c r="B90" s="258" t="s">
        <v>217</v>
      </c>
      <c r="C90" s="421">
        <v>330000</v>
      </c>
      <c r="D90" s="259" t="s">
        <v>218</v>
      </c>
      <c r="E90" s="135"/>
      <c r="F90" s="135"/>
      <c r="G90" s="135"/>
      <c r="H90" s="135"/>
      <c r="I90" s="106"/>
      <c r="K90" s="293"/>
      <c r="L90" s="155"/>
      <c r="M90" s="155"/>
      <c r="N90" s="155"/>
      <c r="O90" s="155"/>
      <c r="P90" s="155"/>
      <c r="Q90" s="155"/>
      <c r="R90" s="155"/>
      <c r="S90" s="155"/>
      <c r="T90" s="155"/>
    </row>
    <row r="91" spans="1:20" ht="18" customHeight="1" x14ac:dyDescent="0.2">
      <c r="B91" s="178" t="s">
        <v>219</v>
      </c>
      <c r="C91" s="181">
        <v>165000</v>
      </c>
      <c r="D91" s="122" t="s">
        <v>220</v>
      </c>
      <c r="E91" s="135"/>
      <c r="F91" s="135"/>
      <c r="G91" s="135"/>
      <c r="H91" s="135"/>
      <c r="I91" s="106"/>
      <c r="K91" s="293"/>
      <c r="L91" s="155"/>
      <c r="M91" s="155"/>
      <c r="N91" s="155"/>
      <c r="O91" s="155"/>
      <c r="P91" s="155"/>
      <c r="Q91" s="155"/>
      <c r="R91" s="155"/>
      <c r="S91" s="155"/>
      <c r="T91" s="155"/>
    </row>
    <row r="92" spans="1:20" ht="18" customHeight="1" thickBot="1" x14ac:dyDescent="0.25">
      <c r="B92" s="184" t="s">
        <v>221</v>
      </c>
      <c r="C92" s="419">
        <v>110000</v>
      </c>
      <c r="D92" s="133" t="s">
        <v>222</v>
      </c>
      <c r="E92" s="135"/>
      <c r="F92" s="135"/>
      <c r="G92" s="135"/>
      <c r="H92" s="135"/>
      <c r="I92" s="106"/>
      <c r="K92" s="293"/>
      <c r="L92" s="155"/>
      <c r="M92" s="155"/>
      <c r="N92" s="155"/>
      <c r="O92" s="155"/>
      <c r="P92" s="155"/>
      <c r="Q92" s="155"/>
      <c r="R92" s="155"/>
      <c r="S92" s="155"/>
      <c r="T92" s="155"/>
    </row>
    <row r="93" spans="1:20" ht="17.25" customHeight="1" thickBot="1" x14ac:dyDescent="0.25">
      <c r="B93" s="190"/>
      <c r="C93" s="193"/>
      <c r="D93" s="135"/>
      <c r="E93" s="135"/>
      <c r="F93" s="135"/>
      <c r="G93" s="135"/>
      <c r="H93" s="135"/>
      <c r="I93" s="106"/>
      <c r="K93" s="293"/>
      <c r="L93" s="155"/>
      <c r="M93" s="155"/>
      <c r="N93" s="155"/>
      <c r="O93" s="155"/>
      <c r="P93" s="155"/>
      <c r="Q93" s="155"/>
      <c r="R93" s="155"/>
      <c r="S93" s="155"/>
      <c r="T93" s="155"/>
    </row>
    <row r="94" spans="1:20" ht="32" customHeight="1" x14ac:dyDescent="0.2">
      <c r="B94" s="912" t="s">
        <v>59</v>
      </c>
      <c r="C94" s="913"/>
      <c r="D94" s="913"/>
      <c r="E94" s="913"/>
      <c r="F94" s="914"/>
      <c r="G94" s="912" t="s">
        <v>613</v>
      </c>
      <c r="H94" s="913"/>
      <c r="I94" s="914"/>
      <c r="J94" s="293"/>
      <c r="K94" s="155"/>
      <c r="L94" s="155"/>
      <c r="M94" s="155"/>
      <c r="N94" s="155"/>
      <c r="O94" s="155"/>
      <c r="P94" s="155"/>
      <c r="Q94" s="155"/>
      <c r="R94" s="155"/>
      <c r="S94" s="155"/>
    </row>
    <row r="95" spans="1:20" ht="32" customHeight="1" x14ac:dyDescent="0.2">
      <c r="B95" s="299" t="s">
        <v>11</v>
      </c>
      <c r="C95" s="300" t="s">
        <v>163</v>
      </c>
      <c r="D95" s="609" t="s">
        <v>589</v>
      </c>
      <c r="E95" s="609" t="s">
        <v>44</v>
      </c>
      <c r="F95" s="609" t="s">
        <v>58</v>
      </c>
      <c r="G95" s="168" t="s">
        <v>586</v>
      </c>
      <c r="H95" s="169" t="s">
        <v>58</v>
      </c>
      <c r="I95" s="752" t="s">
        <v>585</v>
      </c>
      <c r="J95" s="293"/>
      <c r="K95" s="155"/>
      <c r="L95" s="155"/>
      <c r="M95" s="155"/>
      <c r="N95" s="155"/>
      <c r="O95" s="155"/>
      <c r="P95" s="155"/>
      <c r="Q95" s="155"/>
      <c r="R95" s="155"/>
      <c r="S95" s="155"/>
    </row>
    <row r="96" spans="1:20" ht="32" customHeight="1" x14ac:dyDescent="0.2">
      <c r="B96" s="304" t="s">
        <v>264</v>
      </c>
      <c r="C96" s="661">
        <v>205000</v>
      </c>
      <c r="D96" s="661" t="s">
        <v>590</v>
      </c>
      <c r="E96" s="663">
        <v>35000</v>
      </c>
      <c r="F96" s="627">
        <v>130000</v>
      </c>
      <c r="G96" s="629">
        <f>(H96/1000)*1000</f>
        <v>39000</v>
      </c>
      <c r="H96" s="616">
        <f>(F96*1.3)-F96</f>
        <v>39000</v>
      </c>
      <c r="I96" s="753">
        <f>E96+G96</f>
        <v>74000</v>
      </c>
      <c r="J96" s="293"/>
      <c r="K96" s="155"/>
      <c r="L96" s="155"/>
      <c r="M96" s="155"/>
      <c r="N96" s="155"/>
      <c r="O96" s="155"/>
      <c r="P96" s="155"/>
      <c r="Q96" s="155"/>
      <c r="R96" s="155"/>
      <c r="S96" s="155"/>
    </row>
    <row r="97" spans="2:19" s="156" customFormat="1" ht="32" customHeight="1" x14ac:dyDescent="0.2">
      <c r="B97" s="305" t="s">
        <v>588</v>
      </c>
      <c r="C97" s="661">
        <v>205000</v>
      </c>
      <c r="D97" s="610" t="s">
        <v>587</v>
      </c>
      <c r="E97" s="664">
        <v>12500</v>
      </c>
      <c r="F97" s="613">
        <v>70000</v>
      </c>
      <c r="G97" s="629">
        <f t="shared" ref="G97:G100" si="7">(H97/1000)*1000</f>
        <v>21000</v>
      </c>
      <c r="H97" s="616">
        <f>(F97*1.3)-F97</f>
        <v>21000</v>
      </c>
      <c r="I97" s="570">
        <f t="shared" ref="I97:I105" si="8">E97+G97</f>
        <v>33500</v>
      </c>
      <c r="J97" s="293"/>
      <c r="K97" s="155"/>
      <c r="L97" s="155"/>
      <c r="M97" s="155"/>
      <c r="N97" s="155"/>
      <c r="O97" s="155"/>
      <c r="P97" s="155"/>
      <c r="Q97" s="155"/>
      <c r="R97" s="155"/>
      <c r="S97" s="155"/>
    </row>
    <row r="98" spans="2:19" s="156" customFormat="1" ht="32" customHeight="1" x14ac:dyDescent="0.2">
      <c r="B98" s="305" t="s">
        <v>611</v>
      </c>
      <c r="C98" s="661">
        <v>205000</v>
      </c>
      <c r="D98" s="610" t="s">
        <v>587</v>
      </c>
      <c r="E98" s="664">
        <v>22500</v>
      </c>
      <c r="F98" s="613">
        <v>150000</v>
      </c>
      <c r="G98" s="629">
        <f t="shared" si="7"/>
        <v>45000</v>
      </c>
      <c r="H98" s="616">
        <f t="shared" ref="H98:H99" si="9">(F98*1.3)-F98</f>
        <v>45000</v>
      </c>
      <c r="I98" s="570">
        <f t="shared" si="8"/>
        <v>67500</v>
      </c>
      <c r="J98" s="293"/>
      <c r="K98" s="155"/>
      <c r="L98" s="155"/>
      <c r="M98" s="155"/>
      <c r="N98" s="155"/>
      <c r="O98" s="155"/>
      <c r="P98" s="155"/>
      <c r="Q98" s="155"/>
      <c r="R98" s="155"/>
      <c r="S98" s="155"/>
    </row>
    <row r="99" spans="2:19" s="156" customFormat="1" ht="32" customHeight="1" x14ac:dyDescent="0.2">
      <c r="B99" s="305" t="s">
        <v>263</v>
      </c>
      <c r="C99" s="661">
        <v>205000</v>
      </c>
      <c r="D99" s="610" t="s">
        <v>591</v>
      </c>
      <c r="E99" s="664">
        <v>37500</v>
      </c>
      <c r="F99" s="613">
        <v>170000</v>
      </c>
      <c r="G99" s="629">
        <f>(H99/1000)*1000</f>
        <v>51000</v>
      </c>
      <c r="H99" s="616">
        <f t="shared" si="9"/>
        <v>51000</v>
      </c>
      <c r="I99" s="570">
        <f t="shared" si="8"/>
        <v>88500</v>
      </c>
      <c r="J99" s="293"/>
      <c r="K99" s="155"/>
      <c r="L99" s="155"/>
      <c r="M99" s="155"/>
      <c r="N99" s="155"/>
      <c r="O99" s="155"/>
      <c r="P99" s="155"/>
      <c r="Q99" s="155"/>
      <c r="R99" s="155"/>
      <c r="S99" s="155"/>
    </row>
    <row r="100" spans="2:19" s="156" customFormat="1" ht="32" customHeight="1" thickBot="1" x14ac:dyDescent="0.25">
      <c r="B100" s="184" t="s">
        <v>612</v>
      </c>
      <c r="C100" s="661">
        <v>205000</v>
      </c>
      <c r="D100" s="452" t="s">
        <v>599</v>
      </c>
      <c r="E100" s="664">
        <v>37500</v>
      </c>
      <c r="F100" s="619" t="s">
        <v>630</v>
      </c>
      <c r="G100" s="633">
        <f t="shared" si="7"/>
        <v>54000</v>
      </c>
      <c r="H100" s="665">
        <f>(180000*1.3)-180000</f>
        <v>54000</v>
      </c>
      <c r="I100" s="754">
        <f t="shared" si="8"/>
        <v>91500</v>
      </c>
      <c r="J100" s="293"/>
      <c r="K100" s="155"/>
      <c r="L100" s="155"/>
      <c r="M100" s="155"/>
      <c r="N100" s="155"/>
      <c r="O100" s="155"/>
      <c r="P100" s="155"/>
      <c r="Q100" s="155"/>
      <c r="R100" s="155"/>
      <c r="S100" s="155"/>
    </row>
    <row r="101" spans="2:19" s="156" customFormat="1" ht="32" customHeight="1" x14ac:dyDescent="0.2">
      <c r="B101" s="623" t="s">
        <v>596</v>
      </c>
      <c r="C101" s="624">
        <f>C102+C103+C104</f>
        <v>815000</v>
      </c>
      <c r="D101" s="624" t="s">
        <v>597</v>
      </c>
      <c r="E101" s="666">
        <v>22500</v>
      </c>
      <c r="F101" s="667">
        <v>150000</v>
      </c>
      <c r="G101" s="621">
        <f>(H101/1000)*1000</f>
        <v>45000</v>
      </c>
      <c r="H101" s="668">
        <f>(F101*1.3)-F101</f>
        <v>45000</v>
      </c>
      <c r="I101" s="755">
        <f t="shared" si="8"/>
        <v>67500</v>
      </c>
      <c r="J101" s="293"/>
      <c r="K101" s="155"/>
      <c r="L101" s="155"/>
      <c r="M101" s="155"/>
      <c r="N101" s="155"/>
      <c r="O101" s="155"/>
      <c r="P101" s="155"/>
      <c r="Q101" s="155"/>
      <c r="R101" s="155"/>
      <c r="S101" s="155"/>
    </row>
    <row r="102" spans="2:19" s="156" customFormat="1" ht="32" customHeight="1" x14ac:dyDescent="0.2">
      <c r="B102" s="305" t="s">
        <v>593</v>
      </c>
      <c r="C102" s="661">
        <v>420000</v>
      </c>
      <c r="D102" s="610" t="s">
        <v>598</v>
      </c>
      <c r="E102" s="664">
        <v>15000</v>
      </c>
      <c r="F102" s="669">
        <v>100000</v>
      </c>
      <c r="G102" s="629">
        <f>(H102/1000)*1000</f>
        <v>30000</v>
      </c>
      <c r="H102" s="616">
        <f t="shared" ref="H102:H105" si="10">(F102*1.3)-F102</f>
        <v>30000</v>
      </c>
      <c r="I102" s="753">
        <f t="shared" si="8"/>
        <v>45000</v>
      </c>
      <c r="J102" s="293"/>
      <c r="K102" s="155"/>
      <c r="L102" s="155"/>
      <c r="M102" s="155"/>
      <c r="N102" s="155"/>
      <c r="O102" s="155"/>
      <c r="P102" s="155"/>
      <c r="Q102" s="155"/>
      <c r="R102" s="155"/>
      <c r="S102" s="155"/>
    </row>
    <row r="103" spans="2:19" s="156" customFormat="1" ht="32" customHeight="1" x14ac:dyDescent="0.2">
      <c r="B103" s="305" t="s">
        <v>594</v>
      </c>
      <c r="C103" s="661">
        <v>150000</v>
      </c>
      <c r="D103" s="610" t="s">
        <v>598</v>
      </c>
      <c r="E103" s="664">
        <v>12500</v>
      </c>
      <c r="F103" s="669">
        <v>70000</v>
      </c>
      <c r="G103" s="629">
        <f>(H103/1000)*1000</f>
        <v>21000</v>
      </c>
      <c r="H103" s="616">
        <f t="shared" si="10"/>
        <v>21000</v>
      </c>
      <c r="I103" s="753">
        <f t="shared" si="8"/>
        <v>33500</v>
      </c>
      <c r="J103" s="293"/>
      <c r="K103" s="155"/>
      <c r="L103" s="155"/>
      <c r="M103" s="155"/>
      <c r="N103" s="155"/>
      <c r="O103" s="155"/>
      <c r="P103" s="155"/>
      <c r="Q103" s="155"/>
      <c r="R103" s="155"/>
      <c r="S103" s="155"/>
    </row>
    <row r="104" spans="2:19" s="156" customFormat="1" ht="32" customHeight="1" x14ac:dyDescent="0.2">
      <c r="B104" s="305" t="s">
        <v>595</v>
      </c>
      <c r="C104" s="661">
        <v>245000</v>
      </c>
      <c r="D104" s="610" t="s">
        <v>598</v>
      </c>
      <c r="E104" s="664">
        <v>14000</v>
      </c>
      <c r="F104" s="669">
        <v>70000</v>
      </c>
      <c r="G104" s="629">
        <f>(H104/1000)*1000</f>
        <v>21000</v>
      </c>
      <c r="H104" s="616">
        <f t="shared" si="10"/>
        <v>21000</v>
      </c>
      <c r="I104" s="753">
        <f t="shared" si="8"/>
        <v>35000</v>
      </c>
      <c r="J104" s="293"/>
      <c r="K104" s="155"/>
      <c r="L104" s="155"/>
      <c r="M104" s="155"/>
      <c r="N104" s="155"/>
      <c r="O104" s="155"/>
      <c r="P104" s="155"/>
      <c r="Q104" s="155"/>
      <c r="R104" s="155"/>
      <c r="S104" s="155"/>
    </row>
    <row r="105" spans="2:19" s="156" customFormat="1" ht="32" customHeight="1" thickBot="1" x14ac:dyDescent="0.25">
      <c r="B105" s="184" t="s">
        <v>614</v>
      </c>
      <c r="C105" s="505">
        <f>C102+C103+C104</f>
        <v>815000</v>
      </c>
      <c r="D105" s="635" t="s">
        <v>597</v>
      </c>
      <c r="E105" s="670">
        <f>E101</f>
        <v>22500</v>
      </c>
      <c r="F105" s="671">
        <v>180000</v>
      </c>
      <c r="G105" s="672">
        <f>(H105/1000)*1000</f>
        <v>54000</v>
      </c>
      <c r="H105" s="622">
        <f t="shared" si="10"/>
        <v>54000</v>
      </c>
      <c r="I105" s="756">
        <f t="shared" si="8"/>
        <v>76500</v>
      </c>
      <c r="J105" s="293"/>
      <c r="K105" s="155"/>
      <c r="L105" s="155"/>
      <c r="M105" s="155"/>
      <c r="N105" s="155"/>
      <c r="O105" s="155"/>
      <c r="P105" s="155"/>
      <c r="Q105" s="155"/>
      <c r="R105" s="155"/>
      <c r="S105" s="155"/>
    </row>
    <row r="106" spans="2:19" s="156" customFormat="1" ht="15" thickBot="1" x14ac:dyDescent="0.4">
      <c r="B106" s="963" t="s">
        <v>600</v>
      </c>
      <c r="C106" s="964"/>
      <c r="D106" s="964"/>
      <c r="E106" s="964"/>
      <c r="F106" s="965"/>
      <c r="G106" s="608"/>
      <c r="H106" s="608"/>
      <c r="I106" s="608"/>
      <c r="J106" s="293"/>
      <c r="K106" s="155"/>
      <c r="L106" s="155"/>
      <c r="M106" s="155"/>
      <c r="N106" s="155"/>
      <c r="O106" s="155"/>
      <c r="P106" s="155"/>
      <c r="Q106" s="155"/>
      <c r="R106" s="155"/>
      <c r="S106" s="155"/>
    </row>
    <row r="107" spans="2:19" s="156" customFormat="1" ht="14.5" x14ac:dyDescent="0.35">
      <c r="B107" s="637" t="s">
        <v>11</v>
      </c>
      <c r="C107" s="638" t="s">
        <v>163</v>
      </c>
      <c r="D107" s="639" t="s">
        <v>589</v>
      </c>
      <c r="E107" s="639" t="s">
        <v>44</v>
      </c>
      <c r="F107" s="673" t="s">
        <v>58</v>
      </c>
      <c r="G107" s="608"/>
      <c r="H107" s="608"/>
      <c r="I107" s="608"/>
      <c r="J107" s="293"/>
      <c r="K107" s="155"/>
      <c r="L107" s="155"/>
      <c r="M107" s="155"/>
      <c r="N107" s="155"/>
      <c r="O107" s="155"/>
      <c r="P107" s="155"/>
      <c r="Q107" s="155"/>
      <c r="R107" s="155"/>
      <c r="S107" s="155"/>
    </row>
    <row r="108" spans="2:19" s="156" customFormat="1" ht="18" x14ac:dyDescent="0.35">
      <c r="B108" s="643" t="s">
        <v>608</v>
      </c>
      <c r="C108" s="966">
        <f>C101</f>
        <v>815000</v>
      </c>
      <c r="D108" s="967" t="s">
        <v>599</v>
      </c>
      <c r="E108" s="915">
        <f>E101</f>
        <v>22500</v>
      </c>
      <c r="F108" s="970">
        <v>200000</v>
      </c>
      <c r="G108" s="608"/>
      <c r="H108" s="608"/>
      <c r="I108" s="608"/>
      <c r="J108" s="293"/>
      <c r="K108" s="155"/>
      <c r="L108" s="155"/>
      <c r="M108" s="155"/>
      <c r="N108" s="155"/>
      <c r="O108" s="155"/>
      <c r="P108" s="155"/>
      <c r="Q108" s="155"/>
      <c r="R108" s="155"/>
      <c r="S108" s="155"/>
    </row>
    <row r="109" spans="2:19" s="156" customFormat="1" ht="14.5" x14ac:dyDescent="0.35">
      <c r="B109" s="644" t="s">
        <v>592</v>
      </c>
      <c r="C109" s="917"/>
      <c r="D109" s="968"/>
      <c r="E109" s="969"/>
      <c r="F109" s="971"/>
      <c r="G109" s="608"/>
      <c r="H109" s="608"/>
      <c r="I109" s="608"/>
      <c r="J109" s="293"/>
      <c r="K109" s="155"/>
      <c r="L109" s="155"/>
      <c r="M109" s="155"/>
      <c r="N109" s="155"/>
      <c r="O109" s="155"/>
      <c r="P109" s="155"/>
      <c r="Q109" s="155"/>
      <c r="R109" s="155"/>
      <c r="S109" s="155"/>
    </row>
    <row r="110" spans="2:19" s="156" customFormat="1" ht="18" x14ac:dyDescent="0.35">
      <c r="B110" s="690" t="s">
        <v>609</v>
      </c>
      <c r="C110" s="915">
        <f>C102</f>
        <v>420000</v>
      </c>
      <c r="D110" s="915" t="s">
        <v>599</v>
      </c>
      <c r="E110" s="973">
        <f>E102</f>
        <v>15000</v>
      </c>
      <c r="F110" s="921">
        <v>120000</v>
      </c>
      <c r="G110" s="608"/>
      <c r="H110" s="608"/>
      <c r="I110" s="608"/>
      <c r="J110" s="293"/>
      <c r="K110" s="155"/>
      <c r="L110" s="155"/>
      <c r="M110" s="155"/>
      <c r="N110" s="155"/>
      <c r="O110" s="155"/>
      <c r="P110" s="155"/>
      <c r="Q110" s="155"/>
      <c r="R110" s="155"/>
      <c r="S110" s="155"/>
    </row>
    <row r="111" spans="2:19" s="156" customFormat="1" ht="14.5" x14ac:dyDescent="0.35">
      <c r="B111" s="691" t="s">
        <v>592</v>
      </c>
      <c r="C111" s="972"/>
      <c r="D111" s="972"/>
      <c r="E111" s="974"/>
      <c r="F111" s="975"/>
      <c r="G111" s="608"/>
      <c r="H111" s="608"/>
      <c r="I111" s="608"/>
      <c r="J111" s="293"/>
      <c r="K111" s="155"/>
      <c r="L111" s="155"/>
      <c r="M111" s="155"/>
      <c r="N111" s="155"/>
      <c r="O111" s="155"/>
      <c r="P111" s="155"/>
      <c r="Q111" s="155"/>
      <c r="R111" s="155"/>
      <c r="S111" s="155"/>
    </row>
    <row r="112" spans="2:19" s="156" customFormat="1" ht="18" x14ac:dyDescent="0.35">
      <c r="B112" s="630" t="s">
        <v>610</v>
      </c>
      <c r="C112" s="915">
        <f>C103</f>
        <v>150000</v>
      </c>
      <c r="D112" s="917" t="s">
        <v>599</v>
      </c>
      <c r="E112" s="919">
        <f>E103</f>
        <v>12500</v>
      </c>
      <c r="F112" s="921">
        <v>90000</v>
      </c>
      <c r="G112" s="608"/>
      <c r="H112" s="608"/>
      <c r="I112" s="608"/>
      <c r="J112" s="293"/>
      <c r="K112" s="155"/>
      <c r="L112" s="155"/>
      <c r="M112" s="155"/>
      <c r="N112" s="155"/>
      <c r="O112" s="155"/>
      <c r="P112" s="155"/>
      <c r="Q112" s="155"/>
      <c r="R112" s="155"/>
      <c r="S112" s="155"/>
    </row>
    <row r="113" spans="2:20" s="156" customFormat="1" ht="15" thickBot="1" x14ac:dyDescent="0.4">
      <c r="B113" s="692" t="s">
        <v>592</v>
      </c>
      <c r="C113" s="916"/>
      <c r="D113" s="918"/>
      <c r="E113" s="920"/>
      <c r="F113" s="922"/>
      <c r="G113" s="608"/>
      <c r="H113" s="608"/>
      <c r="I113" s="608"/>
      <c r="J113" s="293"/>
      <c r="K113" s="155"/>
      <c r="L113" s="155"/>
      <c r="M113" s="155"/>
      <c r="N113" s="155"/>
      <c r="O113" s="155"/>
      <c r="P113" s="155"/>
      <c r="Q113" s="155"/>
      <c r="R113" s="155"/>
      <c r="S113" s="155"/>
    </row>
    <row r="114" spans="2:20" s="156" customFormat="1" ht="15.5" customHeight="1" thickBot="1" x14ac:dyDescent="0.4">
      <c r="B114" s="674"/>
      <c r="C114" s="675"/>
      <c r="D114" s="675"/>
      <c r="E114" s="676"/>
      <c r="F114" s="246"/>
      <c r="G114" s="677"/>
      <c r="H114" s="608"/>
      <c r="I114" s="608"/>
      <c r="J114" s="608"/>
      <c r="K114" s="293"/>
      <c r="L114" s="155"/>
      <c r="M114" s="155"/>
      <c r="N114" s="155"/>
      <c r="O114" s="155"/>
      <c r="P114" s="155"/>
      <c r="Q114" s="155"/>
      <c r="R114" s="155"/>
      <c r="S114" s="155"/>
      <c r="T114" s="155"/>
    </row>
    <row r="115" spans="2:20" s="156" customFormat="1" ht="16.5" customHeight="1" thickBot="1" x14ac:dyDescent="0.4">
      <c r="B115" s="963" t="s">
        <v>601</v>
      </c>
      <c r="C115" s="964"/>
      <c r="D115" s="964"/>
      <c r="E115" s="964"/>
      <c r="F115" s="964"/>
      <c r="G115" s="964"/>
      <c r="H115" s="965"/>
      <c r="I115" s="608"/>
      <c r="J115" s="293"/>
      <c r="K115" s="155"/>
      <c r="L115" s="155"/>
      <c r="M115" s="155"/>
      <c r="N115" s="155"/>
      <c r="O115" s="155"/>
      <c r="P115" s="155"/>
      <c r="Q115" s="155"/>
      <c r="R115" s="155"/>
      <c r="S115" s="155"/>
    </row>
    <row r="116" spans="2:20" s="156" customFormat="1" ht="27.5" customHeight="1" x14ac:dyDescent="0.35">
      <c r="B116" s="637" t="s">
        <v>11</v>
      </c>
      <c r="C116" s="638" t="s">
        <v>13</v>
      </c>
      <c r="D116" s="651" t="s">
        <v>589</v>
      </c>
      <c r="E116" s="652" t="s">
        <v>151</v>
      </c>
      <c r="F116" s="654" t="s">
        <v>152</v>
      </c>
      <c r="G116" s="652" t="s">
        <v>579</v>
      </c>
      <c r="H116" s="657" t="s">
        <v>602</v>
      </c>
      <c r="I116" s="608"/>
      <c r="J116" s="608"/>
      <c r="K116" s="293"/>
      <c r="L116" s="155"/>
      <c r="M116" s="155"/>
      <c r="N116" s="155"/>
      <c r="O116" s="155"/>
      <c r="P116" s="155"/>
      <c r="Q116" s="155"/>
      <c r="R116" s="155"/>
      <c r="S116" s="155"/>
      <c r="T116" s="155"/>
    </row>
    <row r="117" spans="2:20" s="156" customFormat="1" ht="43.5" customHeight="1" x14ac:dyDescent="0.35">
      <c r="B117" s="693" t="s">
        <v>615</v>
      </c>
      <c r="C117" s="649" t="s">
        <v>606</v>
      </c>
      <c r="D117" s="521" t="s">
        <v>599</v>
      </c>
      <c r="E117" s="653">
        <v>300000</v>
      </c>
      <c r="F117" s="610">
        <v>150000</v>
      </c>
      <c r="G117" s="655" t="s">
        <v>603</v>
      </c>
      <c r="H117" s="656">
        <v>100000</v>
      </c>
      <c r="I117" s="608"/>
      <c r="J117" s="608"/>
      <c r="K117" s="293"/>
      <c r="L117" s="155"/>
      <c r="M117" s="155"/>
      <c r="N117" s="155"/>
      <c r="O117" s="155"/>
      <c r="P117" s="155"/>
      <c r="Q117" s="155"/>
      <c r="R117" s="155"/>
      <c r="S117" s="155"/>
      <c r="T117" s="155"/>
    </row>
    <row r="118" spans="2:20" s="156" customFormat="1" ht="51" customHeight="1" x14ac:dyDescent="0.35">
      <c r="B118" s="694" t="s">
        <v>623</v>
      </c>
      <c r="C118" s="552" t="s">
        <v>607</v>
      </c>
      <c r="D118" s="294" t="s">
        <v>599</v>
      </c>
      <c r="E118" s="181">
        <v>750000</v>
      </c>
      <c r="F118" s="661">
        <v>400000</v>
      </c>
      <c r="G118" s="646" t="s">
        <v>604</v>
      </c>
      <c r="H118" s="647">
        <v>100000</v>
      </c>
      <c r="I118" s="608"/>
      <c r="J118" s="608"/>
      <c r="K118" s="293"/>
      <c r="L118" s="155"/>
      <c r="M118" s="155"/>
      <c r="N118" s="155"/>
      <c r="O118" s="155"/>
      <c r="P118" s="155"/>
      <c r="Q118" s="155"/>
      <c r="R118" s="155"/>
      <c r="S118" s="155"/>
      <c r="T118" s="155"/>
    </row>
    <row r="119" spans="2:20" s="156" customFormat="1" ht="60.5" customHeight="1" thickBot="1" x14ac:dyDescent="0.4">
      <c r="B119" s="695" t="s">
        <v>624</v>
      </c>
      <c r="C119" s="242" t="s">
        <v>607</v>
      </c>
      <c r="D119" s="295" t="s">
        <v>599</v>
      </c>
      <c r="E119" s="660">
        <v>1000000</v>
      </c>
      <c r="F119" s="612">
        <v>250000</v>
      </c>
      <c r="G119" s="452" t="s">
        <v>605</v>
      </c>
      <c r="H119" s="648">
        <v>100000</v>
      </c>
      <c r="I119" s="608"/>
      <c r="J119" s="608"/>
      <c r="K119" s="293"/>
      <c r="L119" s="155"/>
      <c r="M119" s="155"/>
      <c r="N119" s="155"/>
      <c r="O119" s="155"/>
      <c r="P119" s="155"/>
      <c r="Q119" s="155"/>
      <c r="R119" s="155"/>
      <c r="S119" s="155"/>
      <c r="T119" s="155"/>
    </row>
    <row r="120" spans="2:20" s="156" customFormat="1" ht="27.75" customHeight="1" thickBot="1" x14ac:dyDescent="0.25">
      <c r="B120" s="137"/>
      <c r="C120" s="424"/>
      <c r="D120" s="135"/>
      <c r="E120" s="135"/>
      <c r="F120" s="135"/>
      <c r="G120" s="135"/>
      <c r="H120" s="135"/>
      <c r="I120" s="106"/>
      <c r="J120" s="196"/>
      <c r="K120" s="293"/>
      <c r="L120" s="155"/>
      <c r="M120" s="155"/>
      <c r="N120" s="155"/>
      <c r="O120" s="155"/>
      <c r="P120" s="155"/>
      <c r="Q120" s="155"/>
      <c r="R120" s="155"/>
      <c r="S120" s="155"/>
      <c r="T120" s="155"/>
    </row>
    <row r="121" spans="2:20" s="156" customFormat="1" ht="10.9" customHeight="1" thickBot="1" x14ac:dyDescent="0.25">
      <c r="B121" s="897" t="s">
        <v>9</v>
      </c>
      <c r="C121" s="898"/>
      <c r="D121" s="898"/>
      <c r="E121" s="899"/>
      <c r="F121" s="135"/>
      <c r="G121" s="106"/>
      <c r="H121" s="106"/>
      <c r="I121" s="106"/>
      <c r="J121" s="196"/>
      <c r="K121" s="293"/>
      <c r="L121" s="155"/>
      <c r="M121" s="155"/>
      <c r="N121" s="155"/>
      <c r="O121" s="155"/>
      <c r="P121" s="155"/>
      <c r="Q121" s="155"/>
      <c r="R121" s="155"/>
      <c r="S121" s="155"/>
      <c r="T121" s="155"/>
    </row>
    <row r="122" spans="2:20" s="156" customFormat="1" ht="10.9" customHeight="1" x14ac:dyDescent="0.2">
      <c r="B122" s="204" t="s">
        <v>69</v>
      </c>
      <c r="C122" s="205">
        <v>0.6</v>
      </c>
      <c r="D122" s="205" t="s">
        <v>70</v>
      </c>
      <c r="E122" s="206">
        <v>0.8</v>
      </c>
      <c r="F122" s="135"/>
      <c r="G122" s="106"/>
      <c r="H122" s="106"/>
      <c r="I122" s="106"/>
      <c r="J122" s="196"/>
      <c r="K122" s="293"/>
      <c r="L122" s="155"/>
      <c r="M122" s="155"/>
      <c r="N122" s="155"/>
      <c r="O122" s="155"/>
      <c r="P122" s="155"/>
      <c r="Q122" s="155"/>
      <c r="R122" s="155"/>
      <c r="S122" s="155"/>
      <c r="T122" s="155"/>
    </row>
    <row r="123" spans="2:20" s="156" customFormat="1" ht="10.9" customHeight="1" x14ac:dyDescent="0.2">
      <c r="B123" s="207" t="s">
        <v>71</v>
      </c>
      <c r="C123" s="208">
        <v>1.2</v>
      </c>
      <c r="D123" s="208" t="s">
        <v>72</v>
      </c>
      <c r="E123" s="209">
        <v>0.9</v>
      </c>
      <c r="F123" s="210"/>
      <c r="G123" s="106"/>
      <c r="H123" s="106"/>
      <c r="I123" s="418"/>
      <c r="J123" s="418"/>
      <c r="K123" s="293"/>
      <c r="L123" s="155"/>
      <c r="M123" s="155"/>
      <c r="N123" s="155"/>
      <c r="O123" s="155"/>
      <c r="P123" s="155"/>
      <c r="Q123" s="155"/>
      <c r="R123" s="155"/>
      <c r="S123" s="155"/>
      <c r="T123" s="155"/>
    </row>
    <row r="124" spans="2:20" s="156" customFormat="1" ht="10.9" customHeight="1" x14ac:dyDescent="0.2">
      <c r="B124" s="207" t="s">
        <v>73</v>
      </c>
      <c r="C124" s="208">
        <v>1.3</v>
      </c>
      <c r="D124" s="208" t="s">
        <v>74</v>
      </c>
      <c r="E124" s="209">
        <v>1.3</v>
      </c>
      <c r="F124" s="210"/>
      <c r="G124" s="106"/>
      <c r="H124" s="106"/>
      <c r="I124" s="418"/>
      <c r="J124" s="418"/>
      <c r="K124" s="293"/>
      <c r="L124" s="155"/>
      <c r="M124" s="155"/>
      <c r="N124" s="155"/>
      <c r="O124" s="155"/>
      <c r="P124" s="155"/>
      <c r="Q124" s="155"/>
      <c r="R124" s="155"/>
      <c r="S124" s="155"/>
      <c r="T124" s="155"/>
    </row>
    <row r="125" spans="2:20" s="156" customFormat="1" ht="10.9" customHeight="1" x14ac:dyDescent="0.2">
      <c r="B125" s="207" t="s">
        <v>75</v>
      </c>
      <c r="C125" s="208">
        <v>1.2</v>
      </c>
      <c r="D125" s="208" t="s">
        <v>76</v>
      </c>
      <c r="E125" s="209">
        <v>1.3</v>
      </c>
      <c r="F125" s="210"/>
      <c r="G125" s="106"/>
      <c r="H125" s="106"/>
      <c r="I125" s="418"/>
      <c r="J125" s="418"/>
      <c r="K125" s="293"/>
      <c r="L125" s="155"/>
      <c r="M125" s="155"/>
      <c r="N125" s="155"/>
      <c r="O125" s="155"/>
      <c r="P125" s="155"/>
      <c r="Q125" s="155"/>
      <c r="R125" s="155"/>
      <c r="S125" s="155"/>
      <c r="T125" s="155"/>
    </row>
    <row r="126" spans="2:20" s="156" customFormat="1" ht="10.9" customHeight="1" x14ac:dyDescent="0.2">
      <c r="B126" s="207" t="s">
        <v>77</v>
      </c>
      <c r="C126" s="208">
        <v>1</v>
      </c>
      <c r="D126" s="208" t="s">
        <v>78</v>
      </c>
      <c r="E126" s="209">
        <v>1.4</v>
      </c>
      <c r="F126" s="210"/>
      <c r="G126" s="106"/>
      <c r="H126" s="106"/>
      <c r="I126" s="418"/>
      <c r="J126" s="418"/>
      <c r="K126" s="293"/>
      <c r="L126" s="155"/>
      <c r="M126" s="155"/>
      <c r="N126" s="155"/>
      <c r="O126" s="155"/>
      <c r="P126" s="155"/>
      <c r="Q126" s="155"/>
      <c r="R126" s="155"/>
      <c r="S126" s="155"/>
      <c r="T126" s="155"/>
    </row>
    <row r="127" spans="2:20" s="156" customFormat="1" ht="10.9" customHeight="1" thickBot="1" x14ac:dyDescent="0.25">
      <c r="B127" s="211" t="s">
        <v>79</v>
      </c>
      <c r="C127" s="212">
        <v>0.8</v>
      </c>
      <c r="D127" s="212" t="s">
        <v>80</v>
      </c>
      <c r="E127" s="213">
        <v>1.4</v>
      </c>
      <c r="F127" s="210"/>
      <c r="G127" s="106"/>
      <c r="H127" s="214"/>
      <c r="I127" s="418"/>
      <c r="J127" s="418"/>
      <c r="K127" s="293"/>
      <c r="L127" s="155"/>
      <c r="M127" s="155"/>
      <c r="N127" s="155"/>
      <c r="O127" s="155"/>
      <c r="P127" s="155"/>
      <c r="Q127" s="155"/>
      <c r="R127" s="155"/>
      <c r="S127" s="155"/>
      <c r="T127" s="155"/>
    </row>
    <row r="128" spans="2:20" s="156" customFormat="1" ht="10.9" customHeight="1" x14ac:dyDescent="0.2">
      <c r="B128" s="210"/>
      <c r="C128" s="210"/>
      <c r="D128" s="210"/>
      <c r="E128" s="210"/>
      <c r="F128" s="210"/>
      <c r="G128" s="106"/>
      <c r="H128" s="214"/>
      <c r="I128" s="418"/>
      <c r="J128" s="418"/>
      <c r="K128" s="293"/>
      <c r="L128" s="155"/>
      <c r="M128" s="155"/>
      <c r="N128" s="155"/>
      <c r="O128" s="155"/>
      <c r="P128" s="155"/>
      <c r="Q128" s="155"/>
      <c r="R128" s="155"/>
      <c r="S128" s="155"/>
      <c r="T128" s="155"/>
    </row>
    <row r="129" spans="1:20" s="66" customFormat="1" ht="21.75" customHeight="1" thickBot="1" x14ac:dyDescent="0.3">
      <c r="A129" s="99"/>
      <c r="B129" s="210"/>
      <c r="C129" s="210"/>
      <c r="D129" s="210"/>
      <c r="E129" s="210"/>
      <c r="F129" s="210"/>
      <c r="G129" s="106"/>
      <c r="H129" s="214"/>
      <c r="I129" s="418"/>
      <c r="J129" s="418"/>
      <c r="K129" s="293"/>
      <c r="L129" s="155"/>
      <c r="M129" s="155"/>
      <c r="N129" s="155"/>
      <c r="O129" s="155"/>
      <c r="P129" s="155"/>
      <c r="Q129" s="155"/>
      <c r="R129" s="155"/>
      <c r="S129" s="155"/>
      <c r="T129" s="155"/>
    </row>
    <row r="130" spans="1:20" s="66" customFormat="1" ht="28.5" customHeight="1" thickBot="1" x14ac:dyDescent="0.3">
      <c r="A130" s="99"/>
      <c r="B130" s="825" t="s">
        <v>81</v>
      </c>
      <c r="C130" s="826"/>
      <c r="D130" s="71"/>
      <c r="E130" s="71"/>
      <c r="F130" s="71"/>
      <c r="G130" s="71"/>
      <c r="H130" s="93"/>
      <c r="I130" s="361"/>
      <c r="J130" s="418"/>
      <c r="K130" s="418"/>
    </row>
    <row r="131" spans="1:20" s="66" customFormat="1" ht="10.5" x14ac:dyDescent="0.25">
      <c r="A131" s="99"/>
      <c r="B131" s="360" t="s">
        <v>82</v>
      </c>
      <c r="C131" s="94">
        <v>0.15</v>
      </c>
      <c r="D131" s="71"/>
      <c r="E131" s="71"/>
      <c r="F131" s="71"/>
      <c r="G131" s="71"/>
      <c r="H131" s="71"/>
      <c r="I131" s="361"/>
      <c r="J131" s="418"/>
      <c r="K131" s="418"/>
    </row>
    <row r="132" spans="1:20" s="66" customFormat="1" ht="42" x14ac:dyDescent="0.25">
      <c r="A132" s="99"/>
      <c r="B132" s="360" t="s">
        <v>320</v>
      </c>
      <c r="C132" s="94">
        <v>0.15</v>
      </c>
      <c r="D132" s="71"/>
      <c r="E132" s="71"/>
      <c r="F132" s="71"/>
      <c r="G132" s="71"/>
      <c r="H132" s="71"/>
      <c r="I132" s="361"/>
      <c r="J132" s="418"/>
      <c r="K132" s="418"/>
    </row>
    <row r="133" spans="1:20" s="66" customFormat="1" ht="31.5" x14ac:dyDescent="0.25">
      <c r="A133" s="99"/>
      <c r="B133" s="96" t="s">
        <v>255</v>
      </c>
      <c r="C133" s="95">
        <v>0.35</v>
      </c>
      <c r="D133" s="71"/>
      <c r="E133" s="71"/>
      <c r="F133" s="71"/>
      <c r="G133" s="71"/>
      <c r="H133" s="71"/>
      <c r="I133" s="361"/>
      <c r="J133" s="418"/>
      <c r="K133" s="418"/>
    </row>
    <row r="134" spans="1:20" s="66" customFormat="1" ht="10.5" x14ac:dyDescent="0.25">
      <c r="A134" s="99"/>
      <c r="B134" s="359" t="s">
        <v>321</v>
      </c>
      <c r="C134" s="95">
        <v>0.15</v>
      </c>
      <c r="D134" s="71"/>
      <c r="E134" s="71"/>
      <c r="F134" s="71"/>
      <c r="G134" s="71"/>
      <c r="H134" s="71"/>
      <c r="I134" s="361"/>
      <c r="J134" s="418"/>
      <c r="K134" s="418"/>
    </row>
    <row r="135" spans="1:20" s="66" customFormat="1" ht="31.5" x14ac:dyDescent="0.25">
      <c r="A135" s="99"/>
      <c r="B135" s="359" t="s">
        <v>83</v>
      </c>
      <c r="C135" s="95">
        <v>0.55000000000000004</v>
      </c>
      <c r="D135" s="71"/>
      <c r="E135" s="71"/>
      <c r="F135" s="71"/>
      <c r="G135" s="71"/>
      <c r="H135" s="71"/>
      <c r="I135" s="361"/>
      <c r="J135" s="418"/>
      <c r="K135" s="418"/>
    </row>
    <row r="136" spans="1:20" s="66" customFormat="1" ht="10.5" x14ac:dyDescent="0.25">
      <c r="A136" s="99"/>
      <c r="B136" s="359" t="s">
        <v>230</v>
      </c>
      <c r="C136" s="95">
        <v>0.15</v>
      </c>
      <c r="D136" s="71"/>
      <c r="E136" s="71"/>
      <c r="F136" s="71"/>
      <c r="G136" s="71"/>
      <c r="H136" s="71"/>
      <c r="I136" s="361"/>
      <c r="J136" s="418"/>
      <c r="K136" s="418"/>
    </row>
    <row r="137" spans="1:20" s="66" customFormat="1" ht="10.5" x14ac:dyDescent="0.25">
      <c r="A137" s="99"/>
      <c r="B137" s="359" t="s">
        <v>84</v>
      </c>
      <c r="C137" s="95">
        <v>0.15</v>
      </c>
      <c r="D137" s="71"/>
      <c r="E137" s="71"/>
      <c r="F137" s="71"/>
      <c r="G137" s="71"/>
      <c r="H137" s="71"/>
      <c r="I137" s="361"/>
      <c r="J137" s="418"/>
      <c r="K137" s="418"/>
    </row>
    <row r="138" spans="1:20" s="66" customFormat="1" ht="10.5" x14ac:dyDescent="0.25">
      <c r="A138" s="99"/>
      <c r="B138" s="359" t="s">
        <v>322</v>
      </c>
      <c r="C138" s="95">
        <v>0.2</v>
      </c>
      <c r="D138" s="71"/>
      <c r="E138" s="71"/>
      <c r="F138" s="71"/>
      <c r="G138" s="71"/>
      <c r="H138" s="71"/>
      <c r="I138" s="361"/>
      <c r="J138" s="418"/>
      <c r="K138" s="418"/>
    </row>
    <row r="139" spans="1:20" s="10" customFormat="1" ht="10.5" x14ac:dyDescent="0.25">
      <c r="B139" s="359" t="s">
        <v>85</v>
      </c>
      <c r="C139" s="95">
        <v>0.15</v>
      </c>
      <c r="D139" s="71"/>
      <c r="E139" s="71"/>
      <c r="F139" s="71"/>
      <c r="G139" s="71"/>
      <c r="H139" s="71"/>
      <c r="I139" s="361"/>
      <c r="J139" s="418"/>
      <c r="K139" s="418"/>
    </row>
    <row r="140" spans="1:20" s="10" customFormat="1" ht="10.5" x14ac:dyDescent="0.25">
      <c r="B140" s="359" t="s">
        <v>86</v>
      </c>
      <c r="C140" s="95">
        <v>0.15</v>
      </c>
      <c r="D140" s="71"/>
      <c r="E140" s="71"/>
      <c r="F140" s="71"/>
      <c r="G140" s="71"/>
      <c r="H140" s="71"/>
      <c r="J140" s="418"/>
      <c r="K140" s="418"/>
    </row>
    <row r="141" spans="1:20" s="10" customFormat="1" ht="31.5" x14ac:dyDescent="0.25">
      <c r="B141" s="359" t="s">
        <v>87</v>
      </c>
      <c r="C141" s="95">
        <v>0.25</v>
      </c>
      <c r="D141" s="71"/>
      <c r="E141" s="71"/>
      <c r="F141" s="71"/>
      <c r="G141" s="71"/>
      <c r="H141" s="71"/>
      <c r="J141" s="418"/>
      <c r="K141" s="418"/>
    </row>
    <row r="142" spans="1:20" s="10" customFormat="1" ht="52.5" x14ac:dyDescent="0.25">
      <c r="B142" s="96" t="s">
        <v>88</v>
      </c>
      <c r="C142" s="97">
        <v>1</v>
      </c>
      <c r="D142" s="71"/>
      <c r="E142" s="71"/>
      <c r="F142" s="71"/>
      <c r="G142" s="71"/>
      <c r="H142" s="71"/>
      <c r="J142" s="418"/>
      <c r="K142" s="418"/>
    </row>
    <row r="143" spans="1:20" s="10" customFormat="1" ht="10.5" x14ac:dyDescent="0.25">
      <c r="B143" s="96" t="s">
        <v>89</v>
      </c>
      <c r="C143" s="97">
        <v>0.5</v>
      </c>
      <c r="D143" s="71"/>
      <c r="E143" s="71"/>
      <c r="F143" s="71"/>
      <c r="G143" s="71"/>
      <c r="H143" s="89"/>
      <c r="J143" s="418"/>
      <c r="K143" s="418"/>
    </row>
    <row r="144" spans="1:20" s="10" customFormat="1" ht="10.5" x14ac:dyDescent="0.25">
      <c r="B144" s="96" t="s">
        <v>90</v>
      </c>
      <c r="C144" s="97">
        <v>0.5</v>
      </c>
      <c r="D144" s="71"/>
      <c r="E144" s="71"/>
      <c r="F144" s="71"/>
      <c r="G144" s="71"/>
      <c r="H144" s="99"/>
      <c r="J144" s="418"/>
      <c r="K144" s="418"/>
    </row>
    <row r="145" spans="1:20" s="10" customFormat="1" ht="12.5" x14ac:dyDescent="0.25">
      <c r="B145" s="96" t="s">
        <v>324</v>
      </c>
      <c r="C145" s="98">
        <v>0.15</v>
      </c>
      <c r="D145" s="403" t="s">
        <v>31</v>
      </c>
      <c r="E145" s="88"/>
      <c r="F145" s="88"/>
      <c r="G145" s="88"/>
      <c r="H145" s="99"/>
      <c r="J145" s="418"/>
      <c r="K145" s="418"/>
    </row>
    <row r="146" spans="1:20" s="10" customFormat="1" ht="11" thickBot="1" x14ac:dyDescent="0.3">
      <c r="B146" s="100" t="s">
        <v>91</v>
      </c>
      <c r="C146" s="101">
        <v>0.15</v>
      </c>
      <c r="J146" s="418"/>
      <c r="K146" s="418"/>
    </row>
    <row r="147" spans="1:20" s="10" customFormat="1" ht="10.5" customHeight="1" x14ac:dyDescent="0.25">
      <c r="A147" s="103"/>
      <c r="B147" s="104"/>
      <c r="C147" s="99"/>
      <c r="D147" s="99"/>
      <c r="E147" s="99"/>
      <c r="F147" s="99"/>
      <c r="G147" s="105"/>
      <c r="I147" s="418"/>
      <c r="J147" s="418"/>
    </row>
    <row r="148" spans="1:20" s="10" customFormat="1" ht="10.5" customHeight="1" x14ac:dyDescent="0.25">
      <c r="B148" s="263" t="s">
        <v>326</v>
      </c>
      <c r="C148" s="263"/>
      <c r="D148" s="263"/>
      <c r="E148" s="264"/>
      <c r="F148" s="264"/>
      <c r="G148" s="264"/>
      <c r="H148" s="105"/>
      <c r="J148" s="418"/>
      <c r="K148" s="418"/>
    </row>
    <row r="149" spans="1:20" s="10" customFormat="1" ht="10.5" customHeight="1" x14ac:dyDescent="0.25">
      <c r="B149" s="263" t="s">
        <v>96</v>
      </c>
      <c r="C149" s="263"/>
      <c r="D149" s="263"/>
      <c r="E149" s="263"/>
      <c r="F149" s="263"/>
      <c r="G149" s="263"/>
      <c r="H149" s="105"/>
      <c r="J149" s="418"/>
      <c r="K149" s="418"/>
    </row>
    <row r="150" spans="1:20" s="10" customFormat="1" ht="10.5" customHeight="1" x14ac:dyDescent="0.25">
      <c r="B150" s="263" t="s">
        <v>622</v>
      </c>
      <c r="C150" s="263"/>
      <c r="D150" s="263"/>
      <c r="E150" s="263"/>
      <c r="F150" s="263"/>
      <c r="G150" s="263"/>
      <c r="H150" s="105"/>
      <c r="J150" s="418"/>
      <c r="K150" s="418"/>
    </row>
    <row r="151" spans="1:20" s="10" customFormat="1" ht="10.5" customHeight="1" x14ac:dyDescent="0.25">
      <c r="B151" s="263" t="s">
        <v>97</v>
      </c>
      <c r="C151" s="263"/>
      <c r="D151" s="265"/>
      <c r="E151" s="265"/>
      <c r="F151" s="265"/>
      <c r="G151" s="265"/>
      <c r="H151" s="71"/>
      <c r="J151" s="418"/>
      <c r="K151" s="418"/>
    </row>
    <row r="152" spans="1:20" s="10" customFormat="1" ht="10.5" customHeight="1" x14ac:dyDescent="0.25">
      <c r="B152" s="263" t="s">
        <v>98</v>
      </c>
      <c r="C152" s="263"/>
      <c r="D152" s="265"/>
      <c r="E152" s="265"/>
      <c r="F152" s="265"/>
      <c r="G152" s="265"/>
      <c r="H152" s="71"/>
      <c r="J152" s="418"/>
      <c r="K152" s="418"/>
    </row>
    <row r="153" spans="1:20" s="10" customFormat="1" ht="10.5" customHeight="1" x14ac:dyDescent="0.25">
      <c r="B153" s="263" t="s">
        <v>99</v>
      </c>
      <c r="C153" s="263"/>
      <c r="D153" s="266"/>
      <c r="E153" s="266"/>
      <c r="F153" s="266"/>
      <c r="G153" s="266"/>
      <c r="J153" s="418"/>
      <c r="K153" s="418"/>
    </row>
    <row r="154" spans="1:20" s="10" customFormat="1" ht="11.25" customHeight="1" x14ac:dyDescent="0.25">
      <c r="H154" s="361"/>
      <c r="I154" s="418"/>
      <c r="J154" s="418"/>
    </row>
    <row r="155" spans="1:20" ht="10.9" customHeight="1" x14ac:dyDescent="0.25">
      <c r="B155" s="10"/>
      <c r="C155" s="10"/>
      <c r="D155" s="106"/>
      <c r="E155" s="106"/>
      <c r="F155" s="106"/>
      <c r="G155" s="106"/>
      <c r="H155" s="106"/>
      <c r="I155" s="106"/>
      <c r="J155" s="106"/>
      <c r="K155" s="293"/>
      <c r="L155" s="155"/>
      <c r="M155" s="155"/>
      <c r="N155" s="155"/>
      <c r="O155" s="155"/>
      <c r="P155" s="155"/>
      <c r="Q155" s="155"/>
      <c r="R155" s="155"/>
      <c r="S155" s="155"/>
      <c r="T155" s="155"/>
    </row>
    <row r="156" spans="1:20" ht="10.9" customHeight="1" x14ac:dyDescent="0.2">
      <c r="B156" s="106"/>
      <c r="C156" s="106"/>
      <c r="D156" s="106"/>
      <c r="E156" s="106"/>
      <c r="F156" s="106"/>
      <c r="G156" s="106"/>
      <c r="H156" s="106"/>
      <c r="I156" s="106"/>
      <c r="J156" s="106"/>
      <c r="K156" s="293"/>
      <c r="L156" s="155"/>
      <c r="M156" s="155"/>
      <c r="N156" s="155"/>
      <c r="O156" s="155"/>
      <c r="P156" s="155"/>
      <c r="Q156" s="155"/>
      <c r="R156" s="155"/>
      <c r="S156" s="155"/>
      <c r="T156" s="155"/>
    </row>
    <row r="157" spans="1:20" ht="10.9" customHeight="1" x14ac:dyDescent="0.2">
      <c r="B157" s="106"/>
      <c r="C157" s="106"/>
      <c r="D157" s="106"/>
      <c r="E157" s="106"/>
      <c r="F157" s="106"/>
      <c r="G157" s="106"/>
      <c r="H157" s="106"/>
      <c r="I157" s="106"/>
      <c r="J157" s="106"/>
      <c r="K157" s="293"/>
      <c r="L157" s="155"/>
      <c r="M157" s="155"/>
      <c r="N157" s="155"/>
      <c r="O157" s="155"/>
      <c r="P157" s="155"/>
      <c r="Q157" s="155"/>
      <c r="R157" s="155"/>
      <c r="S157" s="155"/>
      <c r="T157" s="155"/>
    </row>
    <row r="158" spans="1:20" ht="10.9" customHeight="1" x14ac:dyDescent="0.2">
      <c r="B158" s="106"/>
      <c r="C158" s="106"/>
      <c r="D158" s="106"/>
      <c r="E158" s="106"/>
      <c r="F158" s="106"/>
      <c r="G158" s="106"/>
      <c r="H158" s="106"/>
      <c r="I158" s="106"/>
      <c r="J158" s="106"/>
      <c r="K158" s="293"/>
      <c r="L158" s="155"/>
      <c r="M158" s="155"/>
      <c r="N158" s="155"/>
      <c r="O158" s="155"/>
      <c r="P158" s="155"/>
      <c r="Q158" s="155"/>
      <c r="R158" s="155"/>
      <c r="S158" s="155"/>
      <c r="T158" s="155"/>
    </row>
    <row r="159" spans="1:20" ht="10.9" customHeight="1" x14ac:dyDescent="0.2">
      <c r="B159" s="106"/>
      <c r="C159" s="106"/>
      <c r="D159" s="106"/>
      <c r="E159" s="106"/>
      <c r="F159" s="106"/>
      <c r="G159" s="106"/>
      <c r="H159" s="106"/>
      <c r="I159" s="106"/>
      <c r="J159" s="106"/>
      <c r="K159" s="293"/>
      <c r="L159" s="155"/>
      <c r="M159" s="155"/>
      <c r="N159" s="155"/>
      <c r="O159" s="155"/>
      <c r="P159" s="155"/>
      <c r="Q159" s="155"/>
      <c r="R159" s="155"/>
      <c r="S159" s="155"/>
      <c r="T159" s="155"/>
    </row>
    <row r="160" spans="1:20" ht="10.9" customHeight="1" x14ac:dyDescent="0.2">
      <c r="B160" s="106"/>
      <c r="C160" s="106"/>
      <c r="D160" s="106"/>
      <c r="E160" s="106"/>
      <c r="F160" s="106"/>
      <c r="G160" s="106"/>
      <c r="H160" s="106"/>
      <c r="I160" s="106"/>
      <c r="J160" s="106"/>
      <c r="K160" s="293"/>
      <c r="L160" s="155"/>
      <c r="M160" s="155"/>
      <c r="N160" s="155"/>
      <c r="O160" s="155"/>
      <c r="P160" s="155"/>
      <c r="Q160" s="155"/>
      <c r="R160" s="155"/>
      <c r="S160" s="155"/>
      <c r="T160" s="155"/>
    </row>
    <row r="161" spans="2:20" s="156" customFormat="1" ht="10.9" customHeight="1" x14ac:dyDescent="0.2">
      <c r="B161" s="106"/>
      <c r="C161" s="106"/>
      <c r="D161" s="106"/>
      <c r="E161" s="106"/>
      <c r="F161" s="106"/>
      <c r="G161" s="106"/>
      <c r="H161" s="106"/>
      <c r="I161" s="106"/>
      <c r="J161" s="106"/>
      <c r="K161" s="293"/>
      <c r="L161" s="155"/>
      <c r="M161" s="155"/>
      <c r="N161" s="155"/>
      <c r="O161" s="155"/>
      <c r="P161" s="155"/>
      <c r="Q161" s="155"/>
      <c r="R161" s="155"/>
      <c r="S161" s="155"/>
      <c r="T161" s="155"/>
    </row>
    <row r="162" spans="2:20" s="156" customFormat="1" ht="10.9" customHeight="1" x14ac:dyDescent="0.2">
      <c r="B162" s="106"/>
      <c r="C162" s="106"/>
      <c r="D162" s="106"/>
      <c r="E162" s="106"/>
      <c r="F162" s="106"/>
      <c r="G162" s="106"/>
      <c r="H162" s="106"/>
      <c r="I162" s="106"/>
      <c r="J162" s="106"/>
      <c r="K162" s="293"/>
      <c r="L162" s="155"/>
      <c r="M162" s="155"/>
      <c r="N162" s="155"/>
      <c r="O162" s="155"/>
      <c r="P162" s="155"/>
      <c r="Q162" s="155"/>
      <c r="R162" s="155"/>
      <c r="S162" s="155"/>
      <c r="T162" s="155"/>
    </row>
    <row r="163" spans="2:20" s="156" customFormat="1" ht="10.9" customHeight="1" x14ac:dyDescent="0.2">
      <c r="B163" s="106"/>
      <c r="C163" s="106"/>
      <c r="D163" s="106"/>
      <c r="E163" s="106"/>
      <c r="F163" s="106"/>
      <c r="G163" s="106"/>
      <c r="H163" s="106"/>
      <c r="I163" s="106"/>
      <c r="J163" s="106"/>
      <c r="K163" s="291"/>
      <c r="L163" s="196"/>
    </row>
    <row r="164" spans="2:20" s="156" customFormat="1" ht="10.9" customHeight="1" x14ac:dyDescent="0.2">
      <c r="B164" s="106"/>
      <c r="C164" s="106"/>
      <c r="D164" s="106"/>
      <c r="E164" s="106"/>
      <c r="F164" s="106"/>
      <c r="G164" s="106"/>
      <c r="H164" s="106"/>
      <c r="I164" s="106"/>
      <c r="J164" s="106"/>
      <c r="K164" s="291"/>
      <c r="L164" s="196"/>
    </row>
    <row r="165" spans="2:20" s="156" customFormat="1" ht="10.9" customHeight="1" x14ac:dyDescent="0.2">
      <c r="B165" s="106"/>
      <c r="C165" s="106"/>
      <c r="D165" s="106"/>
      <c r="E165" s="106"/>
      <c r="F165" s="106"/>
      <c r="G165" s="106"/>
      <c r="H165" s="106"/>
      <c r="I165" s="106"/>
      <c r="J165" s="106"/>
      <c r="K165" s="291"/>
      <c r="L165" s="196"/>
    </row>
    <row r="166" spans="2:20" s="156" customFormat="1" ht="10.9" customHeight="1" x14ac:dyDescent="0.2">
      <c r="B166" s="106"/>
      <c r="C166" s="106"/>
      <c r="D166" s="106"/>
      <c r="E166" s="106"/>
      <c r="F166" s="106"/>
      <c r="G166" s="106"/>
      <c r="H166" s="106"/>
      <c r="I166" s="106"/>
      <c r="J166" s="106"/>
      <c r="K166" s="291"/>
      <c r="L166" s="196"/>
    </row>
    <row r="167" spans="2:20" s="156" customFormat="1" ht="10.9" customHeight="1" x14ac:dyDescent="0.2">
      <c r="B167" s="106"/>
      <c r="C167" s="106"/>
      <c r="D167" s="106"/>
      <c r="E167" s="106"/>
      <c r="F167" s="106"/>
      <c r="G167" s="106"/>
      <c r="H167" s="106"/>
      <c r="I167" s="106"/>
      <c r="J167" s="106"/>
      <c r="K167" s="291"/>
      <c r="L167" s="196"/>
    </row>
    <row r="168" spans="2:20" s="156" customFormat="1" ht="10.9" customHeight="1" x14ac:dyDescent="0.2">
      <c r="B168" s="106"/>
      <c r="C168" s="106"/>
      <c r="D168" s="106"/>
      <c r="E168" s="106"/>
      <c r="F168" s="106"/>
      <c r="G168" s="106"/>
      <c r="H168" s="106"/>
      <c r="I168" s="106"/>
      <c r="J168" s="106"/>
      <c r="K168" s="291"/>
      <c r="L168" s="196"/>
    </row>
    <row r="169" spans="2:20" s="156" customFormat="1" ht="10.9" customHeight="1" x14ac:dyDescent="0.2">
      <c r="B169" s="106"/>
      <c r="C169" s="106"/>
      <c r="D169" s="106"/>
      <c r="E169" s="106"/>
      <c r="F169" s="106"/>
      <c r="G169" s="106"/>
      <c r="H169" s="106"/>
      <c r="I169" s="106"/>
      <c r="J169" s="106"/>
      <c r="K169" s="291"/>
      <c r="L169" s="196"/>
    </row>
    <row r="170" spans="2:20" s="156" customFormat="1" ht="10.9" customHeight="1" x14ac:dyDescent="0.2">
      <c r="B170" s="106"/>
      <c r="C170" s="106"/>
      <c r="D170" s="106"/>
      <c r="E170" s="106"/>
      <c r="F170" s="106"/>
      <c r="G170" s="106"/>
      <c r="H170" s="106"/>
      <c r="I170" s="106"/>
      <c r="J170" s="106"/>
    </row>
    <row r="171" spans="2:20" s="156" customFormat="1" ht="10.9" customHeight="1" x14ac:dyDescent="0.2"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2:20" s="156" customFormat="1" ht="10.9" customHeight="1" x14ac:dyDescent="0.2">
      <c r="B172" s="106"/>
      <c r="C172" s="106"/>
      <c r="D172" s="106"/>
      <c r="E172" s="106"/>
      <c r="F172" s="106"/>
      <c r="G172" s="106"/>
      <c r="H172" s="106"/>
      <c r="I172" s="106"/>
      <c r="J172" s="106"/>
    </row>
    <row r="173" spans="2:20" s="156" customFormat="1" ht="10.9" customHeight="1" x14ac:dyDescent="0.2">
      <c r="B173" s="106"/>
      <c r="C173" s="106"/>
      <c r="D173" s="106"/>
      <c r="E173" s="106"/>
      <c r="F173" s="106"/>
      <c r="G173" s="106"/>
      <c r="H173" s="106"/>
      <c r="I173" s="106"/>
      <c r="J173" s="106"/>
    </row>
    <row r="174" spans="2:20" s="156" customFormat="1" ht="10.9" customHeight="1" x14ac:dyDescent="0.2">
      <c r="B174" s="106"/>
      <c r="C174" s="106"/>
      <c r="D174" s="106"/>
      <c r="E174" s="106"/>
      <c r="F174" s="106"/>
      <c r="G174" s="106"/>
      <c r="H174" s="106"/>
      <c r="I174" s="106"/>
      <c r="J174" s="106"/>
    </row>
    <row r="175" spans="2:20" s="156" customFormat="1" ht="10.9" customHeight="1" x14ac:dyDescent="0.2">
      <c r="B175" s="106"/>
      <c r="C175" s="106"/>
      <c r="D175" s="106"/>
      <c r="E175" s="106"/>
      <c r="F175" s="106"/>
      <c r="G175" s="106"/>
      <c r="H175" s="106"/>
      <c r="J175" s="196"/>
    </row>
    <row r="176" spans="2:20" s="156" customFormat="1" ht="10.9" customHeight="1" x14ac:dyDescent="0.2">
      <c r="B176" s="106"/>
      <c r="C176" s="106"/>
      <c r="J176" s="196"/>
    </row>
    <row r="177" spans="2:10" s="156" customFormat="1" ht="10.9" customHeight="1" x14ac:dyDescent="0.2">
      <c r="B177" s="106"/>
      <c r="C177" s="106"/>
      <c r="J177" s="196"/>
    </row>
  </sheetData>
  <mergeCells count="176">
    <mergeCell ref="G94:I94"/>
    <mergeCell ref="B106:F106"/>
    <mergeCell ref="B115:H115"/>
    <mergeCell ref="C108:C109"/>
    <mergeCell ref="D108:D109"/>
    <mergeCell ref="E108:E109"/>
    <mergeCell ref="F108:F109"/>
    <mergeCell ref="C110:C111"/>
    <mergeCell ref="D110:D111"/>
    <mergeCell ref="E110:E111"/>
    <mergeCell ref="F110:F111"/>
    <mergeCell ref="B6:G6"/>
    <mergeCell ref="B21:G21"/>
    <mergeCell ref="C31:E31"/>
    <mergeCell ref="B32:C32"/>
    <mergeCell ref="B33:J33"/>
    <mergeCell ref="B35:B36"/>
    <mergeCell ref="C35:C36"/>
    <mergeCell ref="D35:D36"/>
    <mergeCell ref="E35:E36"/>
    <mergeCell ref="H35:H36"/>
    <mergeCell ref="I35:I36"/>
    <mergeCell ref="J35:J36"/>
    <mergeCell ref="F34:G34"/>
    <mergeCell ref="F35:G36"/>
    <mergeCell ref="B22:B23"/>
    <mergeCell ref="C22:C23"/>
    <mergeCell ref="D22:D23"/>
    <mergeCell ref="E22:E23"/>
    <mergeCell ref="F22:G22"/>
    <mergeCell ref="B7:B8"/>
    <mergeCell ref="C7:C8"/>
    <mergeCell ref="D7:D8"/>
    <mergeCell ref="E7:E8"/>
    <mergeCell ref="F7:G7"/>
    <mergeCell ref="K35:K36"/>
    <mergeCell ref="L35:L36"/>
    <mergeCell ref="B37:B38"/>
    <mergeCell ref="C37:C38"/>
    <mergeCell ref="D37:D38"/>
    <mergeCell ref="E37:E38"/>
    <mergeCell ref="H37:H38"/>
    <mergeCell ref="I37:I38"/>
    <mergeCell ref="J37:J38"/>
    <mergeCell ref="K37:K38"/>
    <mergeCell ref="L37:L38"/>
    <mergeCell ref="F37:G38"/>
    <mergeCell ref="L39:L40"/>
    <mergeCell ref="B41:B42"/>
    <mergeCell ref="C41:C42"/>
    <mergeCell ref="D41:D42"/>
    <mergeCell ref="E41:E42"/>
    <mergeCell ref="H41:H42"/>
    <mergeCell ref="I41:I42"/>
    <mergeCell ref="J41:J42"/>
    <mergeCell ref="K41:K42"/>
    <mergeCell ref="L41:L42"/>
    <mergeCell ref="B39:B40"/>
    <mergeCell ref="C39:C40"/>
    <mergeCell ref="D39:D40"/>
    <mergeCell ref="E39:E40"/>
    <mergeCell ref="H39:H40"/>
    <mergeCell ref="I39:I40"/>
    <mergeCell ref="J39:J40"/>
    <mergeCell ref="K39:K40"/>
    <mergeCell ref="F39:G40"/>
    <mergeCell ref="F41:G42"/>
    <mergeCell ref="L43:L44"/>
    <mergeCell ref="B45:B46"/>
    <mergeCell ref="C45:C46"/>
    <mergeCell ref="D45:D46"/>
    <mergeCell ref="E45:E46"/>
    <mergeCell ref="H45:H46"/>
    <mergeCell ref="I45:I46"/>
    <mergeCell ref="J45:J46"/>
    <mergeCell ref="K45:K46"/>
    <mergeCell ref="L45:L46"/>
    <mergeCell ref="B43:B44"/>
    <mergeCell ref="C43:C44"/>
    <mergeCell ref="D43:D44"/>
    <mergeCell ref="E43:E44"/>
    <mergeCell ref="H43:H44"/>
    <mergeCell ref="I43:I44"/>
    <mergeCell ref="J43:J44"/>
    <mergeCell ref="K43:K44"/>
    <mergeCell ref="F43:G44"/>
    <mergeCell ref="F45:G46"/>
    <mergeCell ref="L47:L48"/>
    <mergeCell ref="B49:B50"/>
    <mergeCell ref="C49:C50"/>
    <mergeCell ref="D49:D50"/>
    <mergeCell ref="E49:E50"/>
    <mergeCell ref="H49:H50"/>
    <mergeCell ref="I49:I50"/>
    <mergeCell ref="J49:J50"/>
    <mergeCell ref="K49:K50"/>
    <mergeCell ref="L49:L50"/>
    <mergeCell ref="B47:B48"/>
    <mergeCell ref="C47:C48"/>
    <mergeCell ref="D47:D48"/>
    <mergeCell ref="E47:E48"/>
    <mergeCell ref="H47:H48"/>
    <mergeCell ref="I47:I48"/>
    <mergeCell ref="J47:J48"/>
    <mergeCell ref="K47:K48"/>
    <mergeCell ref="F47:G48"/>
    <mergeCell ref="F49:G50"/>
    <mergeCell ref="F57:G58"/>
    <mergeCell ref="L51:L52"/>
    <mergeCell ref="B53:B54"/>
    <mergeCell ref="C53:C54"/>
    <mergeCell ref="D53:D54"/>
    <mergeCell ref="E53:E54"/>
    <mergeCell ref="H53:H54"/>
    <mergeCell ref="I53:I54"/>
    <mergeCell ref="J53:J54"/>
    <mergeCell ref="K53:K54"/>
    <mergeCell ref="L53:L54"/>
    <mergeCell ref="B51:B52"/>
    <mergeCell ref="C51:C52"/>
    <mergeCell ref="D51:D52"/>
    <mergeCell ref="E51:E52"/>
    <mergeCell ref="H51:H52"/>
    <mergeCell ref="I51:I52"/>
    <mergeCell ref="J51:J52"/>
    <mergeCell ref="K51:K52"/>
    <mergeCell ref="F51:G52"/>
    <mergeCell ref="F53:G54"/>
    <mergeCell ref="C72:C73"/>
    <mergeCell ref="D72:D73"/>
    <mergeCell ref="E72:E73"/>
    <mergeCell ref="F72:G72"/>
    <mergeCell ref="H72:I72"/>
    <mergeCell ref="L55:L56"/>
    <mergeCell ref="B57:B58"/>
    <mergeCell ref="C57:C58"/>
    <mergeCell ref="D57:D58"/>
    <mergeCell ref="E57:E58"/>
    <mergeCell ref="H57:H58"/>
    <mergeCell ref="I57:I58"/>
    <mergeCell ref="K57:K58"/>
    <mergeCell ref="L57:L58"/>
    <mergeCell ref="J57:J58"/>
    <mergeCell ref="B55:B56"/>
    <mergeCell ref="C55:C56"/>
    <mergeCell ref="D55:D56"/>
    <mergeCell ref="E55:E56"/>
    <mergeCell ref="H55:H56"/>
    <mergeCell ref="I55:I56"/>
    <mergeCell ref="J55:J56"/>
    <mergeCell ref="K55:K56"/>
    <mergeCell ref="F55:G56"/>
    <mergeCell ref="B61:I61"/>
    <mergeCell ref="B71:I71"/>
    <mergeCell ref="F79:G79"/>
    <mergeCell ref="F83:G83"/>
    <mergeCell ref="F81:G81"/>
    <mergeCell ref="F80:G80"/>
    <mergeCell ref="B88:D88"/>
    <mergeCell ref="B121:E121"/>
    <mergeCell ref="B130:C130"/>
    <mergeCell ref="F82:G82"/>
    <mergeCell ref="F84:G84"/>
    <mergeCell ref="F85:G85"/>
    <mergeCell ref="B94:F94"/>
    <mergeCell ref="C112:C113"/>
    <mergeCell ref="D112:D113"/>
    <mergeCell ref="E112:E113"/>
    <mergeCell ref="F112:F113"/>
    <mergeCell ref="B62:B63"/>
    <mergeCell ref="C62:C63"/>
    <mergeCell ref="D62:D63"/>
    <mergeCell ref="E62:E63"/>
    <mergeCell ref="F62:G62"/>
    <mergeCell ref="H62:I62"/>
    <mergeCell ref="B72:B73"/>
  </mergeCells>
  <hyperlinks>
    <hyperlink ref="H32" location="ELLE.RU!A1" display="&lt;&lt; наверх"/>
    <hyperlink ref="J60" location="ELLE.RU!A1" display="&lt;&lt; наверх"/>
    <hyperlink ref="J70" location="ELLE.RU!A1" display="&lt;&lt; наверх"/>
    <hyperlink ref="H88" location="ELLE.RU!A1" display="&lt;&lt; наверх"/>
    <hyperlink ref="C1" location="TITLE!A1" display="TITLE"/>
    <hyperlink ref="D145" location="ELLE.RU!A1" display="&lt;&lt; наверх"/>
    <hyperlink ref="I83" r:id="rId1"/>
    <hyperlink ref="I82" r:id="rId2"/>
    <hyperlink ref="I81" r:id="rId3"/>
  </hyperlinks>
  <pageMargins left="0.7" right="0.7" top="0.75" bottom="0.75" header="0.3" footer="0.3"/>
  <pageSetup paperSize="9" orientation="portrait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6"/>
  <sheetViews>
    <sheetView topLeftCell="A68" workbookViewId="0">
      <selection activeCell="D68" sqref="D68"/>
    </sheetView>
  </sheetViews>
  <sheetFormatPr defaultColWidth="18.81640625" defaultRowHeight="11.5" x14ac:dyDescent="0.25"/>
  <cols>
    <col min="1" max="1" width="2.81640625" style="107" customWidth="1"/>
    <col min="2" max="2" width="26.7265625" style="107" customWidth="1"/>
    <col min="3" max="3" width="20.54296875" style="107" customWidth="1"/>
    <col min="4" max="4" width="23.453125" style="107" customWidth="1"/>
    <col min="5" max="5" width="14.81640625" style="107" customWidth="1"/>
    <col min="6" max="6" width="10" style="107" customWidth="1"/>
    <col min="7" max="7" width="11" style="107" customWidth="1"/>
    <col min="8" max="8" width="17.453125" style="107" customWidth="1"/>
    <col min="9" max="9" width="15.54296875" style="107" customWidth="1"/>
    <col min="10" max="10" width="14.453125" style="107" customWidth="1"/>
    <col min="11" max="11" width="10.1796875" style="107" customWidth="1"/>
    <col min="12" max="12" width="10.453125" style="107" customWidth="1"/>
    <col min="13" max="13" width="9.453125" style="107" customWidth="1"/>
    <col min="14" max="14" width="13" style="107" customWidth="1"/>
    <col min="15" max="16384" width="18.81640625" style="107"/>
  </cols>
  <sheetData>
    <row r="1" spans="1:19" ht="12.75" x14ac:dyDescent="0.2">
      <c r="A1" s="106"/>
      <c r="B1" s="106"/>
      <c r="C1" s="106"/>
      <c r="D1" s="9" t="s">
        <v>2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12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2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ht="17.5" x14ac:dyDescent="0.35">
      <c r="A4" s="106"/>
      <c r="B4" s="106"/>
      <c r="C4" s="106"/>
      <c r="D4" s="108" t="s">
        <v>100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12" thickBot="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19" ht="24.75" customHeight="1" thickBot="1" x14ac:dyDescent="0.3">
      <c r="A6" s="106"/>
      <c r="B6" s="897" t="s">
        <v>101</v>
      </c>
      <c r="C6" s="898"/>
      <c r="D6" s="898"/>
      <c r="E6" s="898"/>
      <c r="F6" s="898"/>
      <c r="G6" s="898"/>
      <c r="H6" s="898"/>
      <c r="I6" s="899"/>
      <c r="J6" s="106"/>
      <c r="K6" s="106"/>
      <c r="L6" s="106"/>
      <c r="M6" s="106"/>
      <c r="N6" s="106"/>
      <c r="O6" s="106"/>
      <c r="P6" s="106"/>
      <c r="Q6" s="106"/>
      <c r="R6" s="106"/>
    </row>
    <row r="7" spans="1:19" ht="18.75" customHeight="1" x14ac:dyDescent="0.25">
      <c r="A7" s="106"/>
      <c r="B7" s="953" t="s">
        <v>11</v>
      </c>
      <c r="C7" s="925" t="s">
        <v>12</v>
      </c>
      <c r="D7" s="956" t="s">
        <v>42</v>
      </c>
      <c r="E7" s="958" t="s">
        <v>102</v>
      </c>
      <c r="F7" s="962" t="s">
        <v>103</v>
      </c>
      <c r="G7" s="961"/>
      <c r="H7" s="962" t="s">
        <v>104</v>
      </c>
      <c r="I7" s="961"/>
      <c r="J7" s="106"/>
      <c r="K7" s="106"/>
      <c r="L7" s="106"/>
      <c r="M7" s="106"/>
      <c r="N7" s="106"/>
      <c r="O7" s="106"/>
      <c r="P7" s="106"/>
      <c r="Q7" s="106"/>
      <c r="R7" s="106"/>
    </row>
    <row r="8" spans="1:19" ht="18" customHeight="1" x14ac:dyDescent="0.25">
      <c r="A8" s="106"/>
      <c r="B8" s="954"/>
      <c r="C8" s="955"/>
      <c r="D8" s="957"/>
      <c r="E8" s="959"/>
      <c r="F8" s="109" t="s">
        <v>15</v>
      </c>
      <c r="G8" s="110" t="s">
        <v>16</v>
      </c>
      <c r="H8" s="109" t="s">
        <v>15</v>
      </c>
      <c r="I8" s="110" t="s">
        <v>16</v>
      </c>
      <c r="J8" s="106"/>
      <c r="K8" s="106"/>
      <c r="L8" s="106"/>
      <c r="M8" s="106"/>
      <c r="N8" s="106"/>
      <c r="O8" s="106"/>
      <c r="P8" s="106"/>
      <c r="Q8" s="106"/>
      <c r="R8" s="106"/>
    </row>
    <row r="9" spans="1:19" ht="15" customHeight="1" x14ac:dyDescent="0.25">
      <c r="A9" s="106"/>
      <c r="B9" s="111" t="s">
        <v>105</v>
      </c>
      <c r="C9" s="112" t="s">
        <v>106</v>
      </c>
      <c r="D9" s="113">
        <v>1800</v>
      </c>
      <c r="E9" s="114" t="s">
        <v>362</v>
      </c>
      <c r="F9" s="115">
        <f t="shared" ref="F9:F18" si="0">G9*1500</f>
        <v>2550000</v>
      </c>
      <c r="G9" s="116">
        <v>1700</v>
      </c>
      <c r="H9" s="115">
        <f>I9*2500</f>
        <v>4000000</v>
      </c>
      <c r="I9" s="116">
        <v>1600</v>
      </c>
      <c r="J9" s="435"/>
      <c r="K9" s="106"/>
      <c r="L9" s="106"/>
      <c r="M9" s="106"/>
      <c r="N9" s="106"/>
      <c r="O9" s="106"/>
      <c r="P9" s="106"/>
      <c r="Q9" s="106"/>
      <c r="R9" s="106"/>
    </row>
    <row r="10" spans="1:19" ht="15" customHeight="1" x14ac:dyDescent="0.25">
      <c r="A10" s="106"/>
      <c r="B10" s="117" t="s">
        <v>224</v>
      </c>
      <c r="C10" s="118" t="s">
        <v>106</v>
      </c>
      <c r="D10" s="119">
        <v>1100</v>
      </c>
      <c r="E10" s="120" t="s">
        <v>362</v>
      </c>
      <c r="F10" s="121">
        <f t="shared" si="0"/>
        <v>1500000</v>
      </c>
      <c r="G10" s="122">
        <v>1000</v>
      </c>
      <c r="H10" s="121">
        <f t="shared" ref="H10:H18" si="1">I10*2500</f>
        <v>2250000</v>
      </c>
      <c r="I10" s="122">
        <v>900</v>
      </c>
      <c r="J10" s="435"/>
      <c r="K10" s="106"/>
      <c r="L10" s="106"/>
      <c r="M10" s="106"/>
      <c r="N10" s="106"/>
      <c r="O10" s="106"/>
      <c r="P10" s="106"/>
      <c r="Q10" s="106"/>
      <c r="R10" s="106"/>
    </row>
    <row r="11" spans="1:19" ht="15" customHeight="1" x14ac:dyDescent="0.25">
      <c r="A11" s="106"/>
      <c r="B11" s="117" t="s">
        <v>107</v>
      </c>
      <c r="C11" s="118" t="s">
        <v>106</v>
      </c>
      <c r="D11" s="119">
        <v>950</v>
      </c>
      <c r="E11" s="120" t="s">
        <v>362</v>
      </c>
      <c r="F11" s="121">
        <f t="shared" si="0"/>
        <v>1200000</v>
      </c>
      <c r="G11" s="122">
        <v>800</v>
      </c>
      <c r="H11" s="121">
        <f t="shared" si="1"/>
        <v>1800000</v>
      </c>
      <c r="I11" s="122">
        <v>720</v>
      </c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19" ht="15" customHeight="1" x14ac:dyDescent="0.25">
      <c r="A12" s="106"/>
      <c r="B12" s="117" t="s">
        <v>108</v>
      </c>
      <c r="C12" s="118" t="s">
        <v>106</v>
      </c>
      <c r="D12" s="119">
        <v>520</v>
      </c>
      <c r="E12" s="120" t="s">
        <v>362</v>
      </c>
      <c r="F12" s="121">
        <f t="shared" si="0"/>
        <v>675000</v>
      </c>
      <c r="G12" s="122">
        <v>450</v>
      </c>
      <c r="H12" s="121">
        <f t="shared" si="1"/>
        <v>1000000</v>
      </c>
      <c r="I12" s="122">
        <v>400</v>
      </c>
      <c r="J12" s="106"/>
      <c r="K12" s="106"/>
      <c r="L12" s="106"/>
      <c r="M12" s="106"/>
      <c r="N12" s="106"/>
      <c r="O12" s="106"/>
      <c r="P12" s="106"/>
      <c r="Q12" s="106"/>
      <c r="R12" s="106"/>
    </row>
    <row r="13" spans="1:19" ht="15" customHeight="1" x14ac:dyDescent="0.25">
      <c r="A13" s="106"/>
      <c r="B13" s="117" t="s">
        <v>109</v>
      </c>
      <c r="C13" s="118" t="s">
        <v>110</v>
      </c>
      <c r="D13" s="119">
        <v>750</v>
      </c>
      <c r="E13" s="120" t="s">
        <v>363</v>
      </c>
      <c r="F13" s="121">
        <f t="shared" si="0"/>
        <v>975000</v>
      </c>
      <c r="G13" s="122">
        <v>650</v>
      </c>
      <c r="H13" s="121">
        <f t="shared" si="1"/>
        <v>1500000</v>
      </c>
      <c r="I13" s="122">
        <v>600</v>
      </c>
      <c r="J13" s="106"/>
      <c r="K13" s="106"/>
      <c r="L13" s="106"/>
      <c r="M13" s="106"/>
      <c r="N13" s="106"/>
      <c r="O13" s="106"/>
      <c r="P13" s="106"/>
      <c r="Q13" s="106"/>
      <c r="R13" s="106"/>
    </row>
    <row r="14" spans="1:19" ht="15" customHeight="1" x14ac:dyDescent="0.25">
      <c r="A14" s="106"/>
      <c r="B14" s="117" t="s">
        <v>111</v>
      </c>
      <c r="C14" s="118" t="s">
        <v>296</v>
      </c>
      <c r="D14" s="119">
        <v>500</v>
      </c>
      <c r="E14" s="120" t="s">
        <v>363</v>
      </c>
      <c r="F14" s="121">
        <f t="shared" si="0"/>
        <v>675000</v>
      </c>
      <c r="G14" s="122">
        <v>450</v>
      </c>
      <c r="H14" s="121">
        <f t="shared" si="1"/>
        <v>1000000</v>
      </c>
      <c r="I14" s="122">
        <v>400</v>
      </c>
      <c r="J14" s="106"/>
      <c r="K14" s="106"/>
      <c r="L14" s="106"/>
      <c r="M14" s="106"/>
      <c r="N14" s="106"/>
      <c r="O14" s="106"/>
      <c r="P14" s="106"/>
      <c r="Q14" s="106"/>
      <c r="R14" s="106"/>
    </row>
    <row r="15" spans="1:19" s="156" customFormat="1" ht="21" customHeight="1" x14ac:dyDescent="0.2">
      <c r="B15" s="117" t="s">
        <v>300</v>
      </c>
      <c r="C15" s="118" t="s">
        <v>115</v>
      </c>
      <c r="D15" s="119">
        <v>900</v>
      </c>
      <c r="E15" s="120" t="s">
        <v>272</v>
      </c>
      <c r="F15" s="121">
        <v>1200000</v>
      </c>
      <c r="G15" s="122">
        <v>800</v>
      </c>
      <c r="H15" s="121">
        <f t="shared" si="1"/>
        <v>1750000</v>
      </c>
      <c r="I15" s="122">
        <v>700</v>
      </c>
      <c r="J15" s="292"/>
      <c r="K15" s="255"/>
      <c r="L15" s="255"/>
      <c r="M15" s="255"/>
    </row>
    <row r="16" spans="1:19" ht="15" customHeight="1" x14ac:dyDescent="0.25">
      <c r="A16" s="106"/>
      <c r="B16" s="117" t="s">
        <v>253</v>
      </c>
      <c r="C16" s="118" t="s">
        <v>112</v>
      </c>
      <c r="D16" s="119">
        <v>150</v>
      </c>
      <c r="E16" s="120" t="s">
        <v>363</v>
      </c>
      <c r="F16" s="121">
        <f t="shared" si="0"/>
        <v>187500</v>
      </c>
      <c r="G16" s="122">
        <v>125</v>
      </c>
      <c r="H16" s="121">
        <f t="shared" si="1"/>
        <v>250000</v>
      </c>
      <c r="I16" s="122">
        <v>100</v>
      </c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9" ht="15" customHeight="1" x14ac:dyDescent="0.25">
      <c r="A17" s="106"/>
      <c r="B17" s="123" t="s">
        <v>114</v>
      </c>
      <c r="C17" s="118" t="s">
        <v>115</v>
      </c>
      <c r="D17" s="119">
        <v>400</v>
      </c>
      <c r="E17" s="120" t="s">
        <v>273</v>
      </c>
      <c r="F17" s="121">
        <f t="shared" si="0"/>
        <v>525000</v>
      </c>
      <c r="G17" s="122">
        <v>350</v>
      </c>
      <c r="H17" s="121">
        <f t="shared" si="1"/>
        <v>750000</v>
      </c>
      <c r="I17" s="122">
        <v>300</v>
      </c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9" ht="15" customHeight="1" x14ac:dyDescent="0.25">
      <c r="A18" s="106"/>
      <c r="B18" s="123" t="s">
        <v>116</v>
      </c>
      <c r="C18" s="118" t="s">
        <v>115</v>
      </c>
      <c r="D18" s="119">
        <v>300</v>
      </c>
      <c r="E18" s="120" t="s">
        <v>272</v>
      </c>
      <c r="F18" s="121">
        <f t="shared" si="0"/>
        <v>375000</v>
      </c>
      <c r="G18" s="122">
        <v>250</v>
      </c>
      <c r="H18" s="121">
        <f t="shared" si="1"/>
        <v>500000</v>
      </c>
      <c r="I18" s="122">
        <v>200</v>
      </c>
      <c r="J18" s="106"/>
      <c r="K18" s="106"/>
      <c r="L18" s="106"/>
      <c r="M18" s="106"/>
      <c r="N18" s="106"/>
      <c r="O18" s="106"/>
      <c r="P18" s="106"/>
      <c r="Q18" s="106"/>
      <c r="R18" s="106"/>
    </row>
    <row r="19" spans="1:19" ht="27.5" thickBot="1" x14ac:dyDescent="0.3">
      <c r="A19" s="106"/>
      <c r="B19" s="517" t="s">
        <v>117</v>
      </c>
      <c r="C19" s="125" t="s">
        <v>106</v>
      </c>
      <c r="D19" s="132">
        <v>800</v>
      </c>
      <c r="E19" s="126" t="s">
        <v>272</v>
      </c>
      <c r="F19" s="127">
        <f>G19*1500</f>
        <v>1125000</v>
      </c>
      <c r="G19" s="529">
        <v>750</v>
      </c>
      <c r="H19" s="127">
        <f>I19*2500</f>
        <v>1750000</v>
      </c>
      <c r="I19" s="529">
        <v>700</v>
      </c>
      <c r="J19" s="106"/>
      <c r="K19" s="106"/>
      <c r="L19" s="106"/>
      <c r="M19" s="106"/>
      <c r="N19" s="106"/>
      <c r="O19" s="106"/>
      <c r="P19" s="106"/>
      <c r="Q19" s="106"/>
      <c r="R19" s="106"/>
    </row>
    <row r="20" spans="1:19" ht="12" thickBot="1" x14ac:dyDescent="0.3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9" ht="15.75" customHeight="1" thickBot="1" x14ac:dyDescent="0.3">
      <c r="A21" s="106"/>
      <c r="B21" s="897" t="s">
        <v>118</v>
      </c>
      <c r="C21" s="898"/>
      <c r="D21" s="898"/>
      <c r="E21" s="898"/>
      <c r="F21" s="898"/>
      <c r="G21" s="898"/>
      <c r="H21" s="898"/>
      <c r="I21" s="899"/>
      <c r="J21" s="106"/>
      <c r="K21" s="106"/>
      <c r="L21" s="106"/>
      <c r="M21" s="106"/>
      <c r="N21" s="106"/>
      <c r="O21" s="106"/>
      <c r="P21" s="106"/>
      <c r="Q21" s="106"/>
      <c r="R21" s="106"/>
    </row>
    <row r="22" spans="1:19" ht="17.25" customHeight="1" x14ac:dyDescent="0.25">
      <c r="A22" s="106"/>
      <c r="B22" s="953" t="s">
        <v>11</v>
      </c>
      <c r="C22" s="925" t="s">
        <v>12</v>
      </c>
      <c r="D22" s="956" t="s">
        <v>42</v>
      </c>
      <c r="E22" s="1042" t="s">
        <v>102</v>
      </c>
      <c r="F22" s="1044" t="s">
        <v>119</v>
      </c>
      <c r="G22" s="930"/>
      <c r="H22" s="1038" t="s">
        <v>120</v>
      </c>
      <c r="I22" s="961"/>
      <c r="J22" s="106"/>
      <c r="K22" s="106"/>
      <c r="L22" s="106"/>
      <c r="M22" s="106"/>
      <c r="N22" s="106"/>
      <c r="O22" s="106"/>
      <c r="P22" s="106"/>
      <c r="Q22" s="106"/>
      <c r="R22" s="106"/>
    </row>
    <row r="23" spans="1:19" ht="18" customHeight="1" x14ac:dyDescent="0.25">
      <c r="A23" s="106"/>
      <c r="B23" s="954"/>
      <c r="C23" s="955"/>
      <c r="D23" s="957"/>
      <c r="E23" s="1043"/>
      <c r="F23" s="436" t="s">
        <v>15</v>
      </c>
      <c r="G23" s="128" t="s">
        <v>121</v>
      </c>
      <c r="H23" s="109" t="s">
        <v>15</v>
      </c>
      <c r="I23" s="128" t="s">
        <v>121</v>
      </c>
      <c r="J23" s="106"/>
      <c r="K23" s="106"/>
      <c r="L23" s="106"/>
      <c r="M23" s="106"/>
      <c r="N23" s="106"/>
      <c r="O23" s="106"/>
      <c r="P23" s="106"/>
      <c r="Q23" s="106"/>
      <c r="R23" s="106"/>
    </row>
    <row r="24" spans="1:19" ht="18" x14ac:dyDescent="0.25">
      <c r="A24" s="106"/>
      <c r="B24" s="117" t="s">
        <v>122</v>
      </c>
      <c r="C24" s="118" t="s">
        <v>123</v>
      </c>
      <c r="D24" s="119">
        <v>1000</v>
      </c>
      <c r="E24" s="120" t="s">
        <v>124</v>
      </c>
      <c r="F24" s="121">
        <f t="shared" ref="F24:F29" si="2">G24*750</f>
        <v>675000</v>
      </c>
      <c r="G24" s="129">
        <v>900</v>
      </c>
      <c r="H24" s="121">
        <f t="shared" ref="H24:H29" si="3">I24*1500</f>
        <v>1215000</v>
      </c>
      <c r="I24" s="129">
        <v>810</v>
      </c>
      <c r="J24" s="106"/>
      <c r="K24" s="106"/>
      <c r="L24" s="106"/>
      <c r="M24" s="106"/>
      <c r="N24" s="106"/>
      <c r="O24" s="106"/>
      <c r="P24" s="106"/>
      <c r="Q24" s="106"/>
      <c r="R24" s="106"/>
    </row>
    <row r="25" spans="1:19" ht="18" x14ac:dyDescent="0.25">
      <c r="A25" s="106"/>
      <c r="B25" s="117" t="s">
        <v>125</v>
      </c>
      <c r="C25" s="118" t="s">
        <v>123</v>
      </c>
      <c r="D25" s="119">
        <v>800</v>
      </c>
      <c r="E25" s="120" t="s">
        <v>124</v>
      </c>
      <c r="F25" s="121">
        <f t="shared" si="2"/>
        <v>562500</v>
      </c>
      <c r="G25" s="122">
        <v>750</v>
      </c>
      <c r="H25" s="121">
        <f t="shared" si="3"/>
        <v>1012500</v>
      </c>
      <c r="I25" s="122">
        <v>675</v>
      </c>
      <c r="J25" s="106"/>
      <c r="K25" s="106"/>
      <c r="L25" s="106"/>
      <c r="M25" s="106"/>
      <c r="N25" s="106"/>
      <c r="O25" s="106"/>
      <c r="P25" s="106"/>
      <c r="Q25" s="106"/>
      <c r="R25" s="106"/>
    </row>
    <row r="26" spans="1:19" ht="18" x14ac:dyDescent="0.25">
      <c r="A26" s="106"/>
      <c r="B26" s="117" t="s">
        <v>126</v>
      </c>
      <c r="C26" s="118" t="s">
        <v>123</v>
      </c>
      <c r="D26" s="119">
        <v>1000</v>
      </c>
      <c r="E26" s="120" t="s">
        <v>124</v>
      </c>
      <c r="F26" s="121">
        <f t="shared" si="2"/>
        <v>675000</v>
      </c>
      <c r="G26" s="122">
        <v>900</v>
      </c>
      <c r="H26" s="121">
        <f t="shared" si="3"/>
        <v>1200000</v>
      </c>
      <c r="I26" s="122">
        <v>800</v>
      </c>
      <c r="J26" s="106"/>
      <c r="K26" s="106"/>
      <c r="L26" s="106"/>
      <c r="M26" s="106"/>
      <c r="N26" s="106"/>
      <c r="O26" s="106"/>
      <c r="P26" s="106"/>
      <c r="Q26" s="106"/>
      <c r="R26" s="106"/>
    </row>
    <row r="27" spans="1:19" ht="18" x14ac:dyDescent="0.25">
      <c r="A27" s="106"/>
      <c r="B27" s="117" t="s">
        <v>127</v>
      </c>
      <c r="C27" s="118" t="s">
        <v>123</v>
      </c>
      <c r="D27" s="119">
        <v>1050</v>
      </c>
      <c r="E27" s="120" t="s">
        <v>124</v>
      </c>
      <c r="F27" s="121">
        <f t="shared" si="2"/>
        <v>712500</v>
      </c>
      <c r="G27" s="122">
        <v>950</v>
      </c>
      <c r="H27" s="121">
        <f t="shared" si="3"/>
        <v>1275000</v>
      </c>
      <c r="I27" s="122">
        <v>850</v>
      </c>
      <c r="J27" s="106"/>
      <c r="K27" s="106"/>
      <c r="L27" s="106"/>
      <c r="M27" s="106"/>
      <c r="N27" s="106"/>
      <c r="O27" s="106"/>
      <c r="P27" s="106"/>
      <c r="Q27" s="106"/>
      <c r="R27" s="106"/>
    </row>
    <row r="28" spans="1:19" ht="18" x14ac:dyDescent="0.25">
      <c r="A28" s="106"/>
      <c r="B28" s="117" t="s">
        <v>128</v>
      </c>
      <c r="C28" s="118" t="s">
        <v>123</v>
      </c>
      <c r="D28" s="119">
        <v>1200</v>
      </c>
      <c r="E28" s="120" t="s">
        <v>124</v>
      </c>
      <c r="F28" s="121">
        <f t="shared" si="2"/>
        <v>825000</v>
      </c>
      <c r="G28" s="122">
        <v>1100</v>
      </c>
      <c r="H28" s="121">
        <f t="shared" si="3"/>
        <v>1470000</v>
      </c>
      <c r="I28" s="122">
        <v>980</v>
      </c>
      <c r="J28" s="106"/>
      <c r="K28" s="106"/>
      <c r="L28" s="106"/>
      <c r="M28" s="106"/>
      <c r="N28" s="106"/>
      <c r="O28" s="106"/>
      <c r="P28" s="106"/>
      <c r="Q28" s="106"/>
      <c r="R28" s="106"/>
    </row>
    <row r="29" spans="1:19" x14ac:dyDescent="0.25">
      <c r="A29" s="106"/>
      <c r="B29" s="117" t="s">
        <v>529</v>
      </c>
      <c r="C29" s="118" t="s">
        <v>123</v>
      </c>
      <c r="D29" s="119">
        <v>1800</v>
      </c>
      <c r="E29" s="120" t="s">
        <v>531</v>
      </c>
      <c r="F29" s="121">
        <f t="shared" si="2"/>
        <v>1275000</v>
      </c>
      <c r="G29" s="122">
        <v>1700</v>
      </c>
      <c r="H29" s="121">
        <f t="shared" si="3"/>
        <v>2250000</v>
      </c>
      <c r="I29" s="122">
        <v>1500</v>
      </c>
      <c r="J29" s="106"/>
      <c r="K29" s="106"/>
      <c r="L29" s="106"/>
      <c r="M29" s="106"/>
      <c r="N29" s="106"/>
      <c r="O29" s="106"/>
      <c r="P29" s="106"/>
      <c r="Q29" s="106"/>
      <c r="R29" s="106"/>
    </row>
    <row r="30" spans="1:19" ht="12" thickBot="1" x14ac:dyDescent="0.3">
      <c r="A30" s="106"/>
      <c r="B30" s="130" t="s">
        <v>129</v>
      </c>
      <c r="C30" s="131" t="s">
        <v>106</v>
      </c>
      <c r="D30" s="132">
        <v>75</v>
      </c>
      <c r="E30" s="126" t="s">
        <v>398</v>
      </c>
      <c r="F30" s="127">
        <v>300000</v>
      </c>
      <c r="G30" s="133" t="s">
        <v>130</v>
      </c>
      <c r="H30" s="127">
        <v>500000</v>
      </c>
      <c r="I30" s="133" t="s">
        <v>131</v>
      </c>
      <c r="J30" s="106"/>
      <c r="K30" s="106"/>
      <c r="L30" s="106"/>
      <c r="M30" s="106"/>
      <c r="N30" s="106"/>
      <c r="O30" s="106"/>
      <c r="P30" s="106"/>
      <c r="Q30" s="106"/>
      <c r="R30" s="106"/>
    </row>
    <row r="31" spans="1:19" x14ac:dyDescent="0.25">
      <c r="A31" s="106"/>
      <c r="B31" s="40" t="s">
        <v>30</v>
      </c>
      <c r="C31" s="134"/>
      <c r="D31" s="135"/>
      <c r="E31" s="136"/>
      <c r="F31" s="106"/>
      <c r="G31" s="137"/>
      <c r="H31" s="138"/>
      <c r="I31" s="137"/>
      <c r="J31" s="138"/>
      <c r="K31" s="106"/>
      <c r="L31" s="106"/>
      <c r="M31" s="106"/>
      <c r="N31" s="106"/>
      <c r="O31" s="106"/>
      <c r="P31" s="106"/>
      <c r="Q31" s="106"/>
      <c r="R31" s="106"/>
      <c r="S31" s="106"/>
    </row>
    <row r="32" spans="1:19" ht="13" thickBot="1" x14ac:dyDescent="0.3">
      <c r="A32" s="106"/>
      <c r="B32" s="40"/>
      <c r="C32" s="134"/>
      <c r="D32" s="135"/>
      <c r="E32" s="136"/>
      <c r="F32" s="106"/>
      <c r="G32" s="137"/>
      <c r="H32" s="138"/>
      <c r="I32" s="137"/>
      <c r="J32" s="139" t="s">
        <v>31</v>
      </c>
      <c r="K32" s="106"/>
      <c r="L32" s="106"/>
      <c r="M32" s="106"/>
      <c r="N32" s="106"/>
      <c r="O32" s="106"/>
      <c r="P32" s="106"/>
      <c r="Q32" s="106"/>
      <c r="R32" s="106"/>
      <c r="S32" s="106"/>
    </row>
    <row r="33" spans="1:20" ht="12" thickBot="1" x14ac:dyDescent="0.3">
      <c r="A33" s="106"/>
      <c r="B33" s="897" t="s">
        <v>226</v>
      </c>
      <c r="C33" s="898"/>
      <c r="D33" s="898"/>
      <c r="E33" s="898"/>
      <c r="F33" s="898"/>
      <c r="G33" s="898"/>
      <c r="H33" s="898"/>
      <c r="I33" s="898"/>
      <c r="J33" s="899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20" ht="12" thickBot="1" x14ac:dyDescent="0.3">
      <c r="A34" s="106"/>
      <c r="B34" s="140" t="s">
        <v>39</v>
      </c>
      <c r="C34" s="141" t="s">
        <v>12</v>
      </c>
      <c r="D34" s="141" t="s">
        <v>132</v>
      </c>
      <c r="E34" s="141" t="s">
        <v>41</v>
      </c>
      <c r="F34" s="1039" t="s">
        <v>42</v>
      </c>
      <c r="G34" s="1040"/>
      <c r="H34" s="141" t="s">
        <v>43</v>
      </c>
      <c r="I34" s="141" t="s">
        <v>44</v>
      </c>
      <c r="J34" s="142" t="s">
        <v>45</v>
      </c>
      <c r="K34" s="106"/>
      <c r="L34" s="106"/>
      <c r="M34" s="106"/>
      <c r="N34" s="106"/>
      <c r="O34" s="106"/>
      <c r="P34" s="106"/>
      <c r="Q34" s="106"/>
      <c r="R34" s="106"/>
      <c r="S34" s="106"/>
    </row>
    <row r="35" spans="1:20" x14ac:dyDescent="0.25">
      <c r="A35" s="106"/>
      <c r="B35" s="437" t="s">
        <v>133</v>
      </c>
      <c r="C35" s="144" t="s">
        <v>364</v>
      </c>
      <c r="D35" s="144" t="s">
        <v>176</v>
      </c>
      <c r="E35" s="145" t="s">
        <v>19</v>
      </c>
      <c r="F35" s="1041">
        <v>1900</v>
      </c>
      <c r="G35" s="1041"/>
      <c r="H35" s="428">
        <v>400000</v>
      </c>
      <c r="I35" s="428">
        <v>100000</v>
      </c>
      <c r="J35" s="429">
        <f>F35*H35/1000</f>
        <v>760000</v>
      </c>
      <c r="K35" s="438"/>
      <c r="L35" s="439"/>
      <c r="M35" s="440"/>
      <c r="N35" s="106"/>
      <c r="O35" s="106"/>
      <c r="P35" s="106"/>
      <c r="Q35" s="106"/>
      <c r="R35" s="106"/>
      <c r="S35" s="106"/>
      <c r="T35" s="106"/>
    </row>
    <row r="36" spans="1:20" ht="15" customHeight="1" x14ac:dyDescent="0.25">
      <c r="A36" s="106"/>
      <c r="B36" s="441" t="s">
        <v>137</v>
      </c>
      <c r="C36" s="442" t="s">
        <v>134</v>
      </c>
      <c r="D36" s="442" t="s">
        <v>176</v>
      </c>
      <c r="E36" s="443" t="s">
        <v>19</v>
      </c>
      <c r="F36" s="1033">
        <v>1800</v>
      </c>
      <c r="G36" s="1034"/>
      <c r="H36" s="444">
        <v>750000</v>
      </c>
      <c r="I36" s="444">
        <v>150000</v>
      </c>
      <c r="J36" s="445">
        <f t="shared" ref="J36:J46" si="4">F36*H36/1000</f>
        <v>1350000</v>
      </c>
      <c r="K36" s="435"/>
      <c r="L36" s="290"/>
      <c r="M36" s="106"/>
      <c r="N36" s="290"/>
      <c r="O36" s="106"/>
      <c r="P36" s="106"/>
      <c r="Q36" s="106"/>
      <c r="R36" s="106"/>
      <c r="S36" s="106"/>
    </row>
    <row r="37" spans="1:20" ht="12" thickBot="1" x14ac:dyDescent="0.3">
      <c r="A37" s="106"/>
      <c r="B37" s="146" t="s">
        <v>138</v>
      </c>
      <c r="C37" s="446" t="s">
        <v>134</v>
      </c>
      <c r="D37" s="446" t="s">
        <v>176</v>
      </c>
      <c r="E37" s="447" t="s">
        <v>19</v>
      </c>
      <c r="F37" s="1037">
        <v>1700</v>
      </c>
      <c r="G37" s="1037"/>
      <c r="H37" s="433">
        <v>1000000</v>
      </c>
      <c r="I37" s="433">
        <v>200000</v>
      </c>
      <c r="J37" s="448">
        <f t="shared" si="4"/>
        <v>1700000</v>
      </c>
      <c r="K37" s="435"/>
      <c r="L37" s="106"/>
      <c r="M37" s="106"/>
      <c r="N37" s="106"/>
      <c r="O37" s="106"/>
      <c r="P37" s="106"/>
      <c r="Q37" s="106"/>
      <c r="R37" s="106"/>
      <c r="S37" s="106"/>
    </row>
    <row r="38" spans="1:20" ht="15" customHeight="1" x14ac:dyDescent="0.25">
      <c r="A38" s="106"/>
      <c r="B38" s="143" t="s">
        <v>139</v>
      </c>
      <c r="C38" s="144" t="s">
        <v>134</v>
      </c>
      <c r="D38" s="144" t="s">
        <v>177</v>
      </c>
      <c r="E38" s="145" t="s">
        <v>19</v>
      </c>
      <c r="F38" s="1031">
        <v>2300</v>
      </c>
      <c r="G38" s="1032"/>
      <c r="H38" s="428">
        <v>400000</v>
      </c>
      <c r="I38" s="428">
        <v>100000</v>
      </c>
      <c r="J38" s="426">
        <f t="shared" si="4"/>
        <v>920000</v>
      </c>
      <c r="K38" s="438"/>
      <c r="L38" s="439"/>
      <c r="M38" s="440"/>
      <c r="N38" s="106"/>
      <c r="O38" s="290"/>
      <c r="P38" s="106"/>
      <c r="Q38" s="106"/>
      <c r="R38" s="106"/>
      <c r="S38" s="106"/>
      <c r="T38" s="106"/>
    </row>
    <row r="39" spans="1:20" x14ac:dyDescent="0.25">
      <c r="A39" s="106"/>
      <c r="B39" s="441" t="s">
        <v>178</v>
      </c>
      <c r="C39" s="442" t="s">
        <v>134</v>
      </c>
      <c r="D39" s="442" t="s">
        <v>177</v>
      </c>
      <c r="E39" s="443" t="s">
        <v>19</v>
      </c>
      <c r="F39" s="1033">
        <v>2200</v>
      </c>
      <c r="G39" s="1034"/>
      <c r="H39" s="444">
        <v>750000</v>
      </c>
      <c r="I39" s="444">
        <v>150000</v>
      </c>
      <c r="J39" s="445">
        <f t="shared" si="4"/>
        <v>1650000</v>
      </c>
      <c r="K39" s="435"/>
      <c r="L39" s="106"/>
      <c r="M39" s="106"/>
      <c r="N39" s="106"/>
      <c r="O39" s="106"/>
      <c r="P39" s="106"/>
      <c r="Q39" s="106"/>
      <c r="R39" s="106"/>
      <c r="S39" s="106"/>
    </row>
    <row r="40" spans="1:20" ht="15" customHeight="1" thickBot="1" x14ac:dyDescent="0.3">
      <c r="A40" s="106"/>
      <c r="B40" s="146" t="s">
        <v>179</v>
      </c>
      <c r="C40" s="446" t="s">
        <v>134</v>
      </c>
      <c r="D40" s="446" t="s">
        <v>177</v>
      </c>
      <c r="E40" s="447" t="s">
        <v>19</v>
      </c>
      <c r="F40" s="1037">
        <v>2100</v>
      </c>
      <c r="G40" s="1037"/>
      <c r="H40" s="433">
        <v>1000000</v>
      </c>
      <c r="I40" s="433">
        <v>200000</v>
      </c>
      <c r="J40" s="448">
        <f t="shared" si="4"/>
        <v>2100000</v>
      </c>
      <c r="K40" s="435"/>
      <c r="L40" s="290"/>
      <c r="M40" s="106"/>
      <c r="N40" s="290"/>
      <c r="O40" s="106"/>
      <c r="P40" s="106"/>
      <c r="Q40" s="106"/>
      <c r="R40" s="106"/>
      <c r="S40" s="106"/>
    </row>
    <row r="41" spans="1:20" ht="15" customHeight="1" x14ac:dyDescent="0.25">
      <c r="A41" s="106"/>
      <c r="B41" s="143" t="s">
        <v>180</v>
      </c>
      <c r="C41" s="144" t="s">
        <v>134</v>
      </c>
      <c r="D41" s="144" t="s">
        <v>135</v>
      </c>
      <c r="E41" s="145" t="s">
        <v>19</v>
      </c>
      <c r="F41" s="1031">
        <v>2400</v>
      </c>
      <c r="G41" s="1032"/>
      <c r="H41" s="428">
        <v>400000</v>
      </c>
      <c r="I41" s="428">
        <v>100000</v>
      </c>
      <c r="J41" s="426">
        <f t="shared" si="4"/>
        <v>960000</v>
      </c>
      <c r="K41" s="438"/>
      <c r="L41" s="439"/>
      <c r="M41" s="440"/>
      <c r="N41" s="106"/>
      <c r="O41" s="290"/>
      <c r="P41" s="106"/>
      <c r="Q41" s="106"/>
      <c r="R41" s="106"/>
      <c r="S41" s="106"/>
      <c r="T41" s="106"/>
    </row>
    <row r="42" spans="1:20" x14ac:dyDescent="0.25">
      <c r="A42" s="106"/>
      <c r="B42" s="441" t="s">
        <v>181</v>
      </c>
      <c r="C42" s="442" t="s">
        <v>134</v>
      </c>
      <c r="D42" s="442" t="s">
        <v>135</v>
      </c>
      <c r="E42" s="443" t="s">
        <v>19</v>
      </c>
      <c r="F42" s="1033">
        <v>2300</v>
      </c>
      <c r="G42" s="1034"/>
      <c r="H42" s="444">
        <v>750000</v>
      </c>
      <c r="I42" s="444">
        <v>150000</v>
      </c>
      <c r="J42" s="445">
        <f t="shared" si="4"/>
        <v>1725000</v>
      </c>
      <c r="K42" s="435"/>
      <c r="L42" s="106"/>
      <c r="M42" s="106"/>
      <c r="N42" s="106"/>
      <c r="O42" s="106"/>
      <c r="P42" s="106"/>
      <c r="Q42" s="106"/>
      <c r="R42" s="106"/>
      <c r="S42" s="106"/>
    </row>
    <row r="43" spans="1:20" ht="15" customHeight="1" thickBot="1" x14ac:dyDescent="0.3">
      <c r="A43" s="106"/>
      <c r="B43" s="146" t="s">
        <v>365</v>
      </c>
      <c r="C43" s="446" t="s">
        <v>134</v>
      </c>
      <c r="D43" s="446" t="s">
        <v>135</v>
      </c>
      <c r="E43" s="447" t="s">
        <v>19</v>
      </c>
      <c r="F43" s="1037">
        <v>2200</v>
      </c>
      <c r="G43" s="1037"/>
      <c r="H43" s="433">
        <v>1000000</v>
      </c>
      <c r="I43" s="433">
        <v>200000</v>
      </c>
      <c r="J43" s="448">
        <f t="shared" si="4"/>
        <v>2200000</v>
      </c>
      <c r="K43" s="435"/>
      <c r="L43" s="290"/>
      <c r="M43" s="106"/>
      <c r="N43" s="290"/>
      <c r="O43" s="106"/>
      <c r="P43" s="106"/>
      <c r="Q43" s="106"/>
      <c r="R43" s="106"/>
      <c r="S43" s="106"/>
    </row>
    <row r="44" spans="1:20" ht="15" customHeight="1" x14ac:dyDescent="0.25">
      <c r="A44" s="106"/>
      <c r="B44" s="143" t="s">
        <v>366</v>
      </c>
      <c r="C44" s="144" t="s">
        <v>134</v>
      </c>
      <c r="D44" s="144" t="s">
        <v>225</v>
      </c>
      <c r="E44" s="145" t="s">
        <v>19</v>
      </c>
      <c r="F44" s="1031">
        <v>2500</v>
      </c>
      <c r="G44" s="1032"/>
      <c r="H44" s="428">
        <v>400000</v>
      </c>
      <c r="I44" s="428">
        <v>100000</v>
      </c>
      <c r="J44" s="426">
        <f t="shared" si="4"/>
        <v>1000000</v>
      </c>
      <c r="K44" s="438"/>
      <c r="L44" s="439"/>
      <c r="M44" s="440"/>
      <c r="N44" s="106"/>
      <c r="O44" s="290"/>
      <c r="P44" s="106"/>
      <c r="Q44" s="106"/>
      <c r="R44" s="106"/>
      <c r="S44" s="106"/>
      <c r="T44" s="106"/>
    </row>
    <row r="45" spans="1:20" x14ac:dyDescent="0.25">
      <c r="A45" s="106"/>
      <c r="B45" s="441" t="s">
        <v>367</v>
      </c>
      <c r="C45" s="442" t="s">
        <v>134</v>
      </c>
      <c r="D45" s="442" t="s">
        <v>225</v>
      </c>
      <c r="E45" s="443" t="s">
        <v>19</v>
      </c>
      <c r="F45" s="1033">
        <v>2400</v>
      </c>
      <c r="G45" s="1034"/>
      <c r="H45" s="444">
        <v>750000</v>
      </c>
      <c r="I45" s="444">
        <v>150000</v>
      </c>
      <c r="J45" s="445">
        <f t="shared" si="4"/>
        <v>1800000</v>
      </c>
      <c r="K45" s="435"/>
      <c r="L45" s="106"/>
      <c r="M45" s="106"/>
      <c r="N45" s="106"/>
      <c r="O45" s="106"/>
      <c r="P45" s="106"/>
      <c r="Q45" s="106"/>
      <c r="R45" s="106"/>
      <c r="S45" s="106"/>
    </row>
    <row r="46" spans="1:20" ht="15" customHeight="1" thickBot="1" x14ac:dyDescent="0.3">
      <c r="A46" s="106"/>
      <c r="B46" s="449" t="s">
        <v>368</v>
      </c>
      <c r="C46" s="450" t="s">
        <v>134</v>
      </c>
      <c r="D46" s="450" t="s">
        <v>225</v>
      </c>
      <c r="E46" s="432" t="s">
        <v>19</v>
      </c>
      <c r="F46" s="1035">
        <v>2300</v>
      </c>
      <c r="G46" s="1035"/>
      <c r="H46" s="430">
        <v>1000000</v>
      </c>
      <c r="I46" s="430">
        <v>200000</v>
      </c>
      <c r="J46" s="427">
        <f t="shared" si="4"/>
        <v>2300000</v>
      </c>
      <c r="K46" s="106"/>
      <c r="L46" s="290"/>
      <c r="M46" s="106"/>
      <c r="N46" s="290"/>
      <c r="O46" s="106"/>
      <c r="P46" s="106"/>
      <c r="Q46" s="106"/>
      <c r="R46" s="106"/>
      <c r="S46" s="106"/>
    </row>
    <row r="47" spans="1:20" ht="13" thickBot="1" x14ac:dyDescent="0.3">
      <c r="A47" s="106"/>
      <c r="B47" s="147"/>
      <c r="C47" s="148"/>
      <c r="D47" s="148"/>
      <c r="E47" s="149"/>
      <c r="F47" s="150"/>
      <c r="G47" s="150"/>
      <c r="H47" s="151"/>
      <c r="I47" s="151"/>
      <c r="J47" s="139" t="s">
        <v>31</v>
      </c>
      <c r="K47" s="106"/>
      <c r="L47" s="106"/>
      <c r="M47" s="106"/>
      <c r="N47" s="106"/>
      <c r="O47" s="106"/>
      <c r="P47" s="106"/>
      <c r="Q47" s="106"/>
      <c r="R47" s="106"/>
      <c r="S47" s="106"/>
    </row>
    <row r="48" spans="1:20" ht="15" customHeight="1" thickBot="1" x14ac:dyDescent="0.3">
      <c r="A48" s="106"/>
      <c r="B48" s="897" t="s">
        <v>4</v>
      </c>
      <c r="C48" s="898"/>
      <c r="D48" s="898"/>
      <c r="E48" s="898"/>
      <c r="F48" s="898"/>
      <c r="G48" s="898"/>
      <c r="H48" s="898"/>
      <c r="I48" s="899"/>
      <c r="J48" s="106"/>
      <c r="K48" s="106"/>
      <c r="L48" s="106"/>
      <c r="M48" s="106"/>
      <c r="N48" s="106"/>
      <c r="O48" s="106"/>
      <c r="P48" s="106"/>
      <c r="Q48" s="106"/>
      <c r="R48" s="106"/>
    </row>
    <row r="49" spans="1:20" x14ac:dyDescent="0.25">
      <c r="A49" s="106"/>
      <c r="B49" s="923" t="s">
        <v>11</v>
      </c>
      <c r="C49" s="925" t="s">
        <v>12</v>
      </c>
      <c r="D49" s="925" t="s">
        <v>42</v>
      </c>
      <c r="E49" s="927" t="s">
        <v>102</v>
      </c>
      <c r="F49" s="929" t="s">
        <v>140</v>
      </c>
      <c r="G49" s="930"/>
      <c r="H49" s="929" t="s">
        <v>141</v>
      </c>
      <c r="I49" s="930"/>
      <c r="J49" s="106"/>
      <c r="K49" s="106"/>
      <c r="L49" s="106"/>
      <c r="M49" s="106"/>
      <c r="N49" s="106"/>
      <c r="O49" s="106"/>
      <c r="P49" s="106"/>
      <c r="Q49" s="106"/>
      <c r="R49" s="106"/>
    </row>
    <row r="50" spans="1:20" ht="17.25" customHeight="1" x14ac:dyDescent="0.25">
      <c r="A50" s="106"/>
      <c r="B50" s="1036"/>
      <c r="C50" s="955"/>
      <c r="D50" s="955"/>
      <c r="E50" s="931"/>
      <c r="F50" s="152" t="s">
        <v>15</v>
      </c>
      <c r="G50" s="110" t="s">
        <v>16</v>
      </c>
      <c r="H50" s="152" t="s">
        <v>15</v>
      </c>
      <c r="I50" s="110" t="s">
        <v>16</v>
      </c>
      <c r="J50" s="106"/>
      <c r="K50" s="106"/>
      <c r="L50" s="106"/>
      <c r="M50" s="106"/>
      <c r="N50" s="106"/>
      <c r="O50" s="106"/>
      <c r="P50" s="106"/>
      <c r="Q50" s="106"/>
      <c r="R50" s="106"/>
    </row>
    <row r="51" spans="1:20" x14ac:dyDescent="0.25">
      <c r="A51" s="106"/>
      <c r="B51" s="117" t="s">
        <v>254</v>
      </c>
      <c r="C51" s="118" t="s">
        <v>106</v>
      </c>
      <c r="D51" s="119">
        <v>550</v>
      </c>
      <c r="E51" s="153" t="s">
        <v>399</v>
      </c>
      <c r="F51" s="121">
        <f t="shared" ref="F51:F54" si="5">G51*500</f>
        <v>250000</v>
      </c>
      <c r="G51" s="122">
        <v>500</v>
      </c>
      <c r="H51" s="121">
        <f t="shared" ref="H51:H54" si="6">I51*750</f>
        <v>352500</v>
      </c>
      <c r="I51" s="122">
        <v>470</v>
      </c>
      <c r="J51" s="106"/>
      <c r="K51" s="106"/>
      <c r="L51" s="106"/>
      <c r="M51" s="106"/>
      <c r="N51" s="106"/>
      <c r="O51" s="106"/>
      <c r="P51" s="106"/>
      <c r="Q51" s="106"/>
      <c r="R51" s="106"/>
    </row>
    <row r="52" spans="1:20" x14ac:dyDescent="0.25">
      <c r="A52" s="106"/>
      <c r="B52" s="117" t="s">
        <v>503</v>
      </c>
      <c r="C52" s="118" t="s">
        <v>106</v>
      </c>
      <c r="D52" s="119">
        <v>500</v>
      </c>
      <c r="E52" s="153" t="s">
        <v>399</v>
      </c>
      <c r="F52" s="121">
        <f t="shared" si="5"/>
        <v>225000</v>
      </c>
      <c r="G52" s="122">
        <v>450</v>
      </c>
      <c r="H52" s="121">
        <f t="shared" si="6"/>
        <v>315000</v>
      </c>
      <c r="I52" s="122">
        <v>420</v>
      </c>
      <c r="J52" s="106"/>
      <c r="K52" s="106"/>
      <c r="L52" s="106"/>
      <c r="M52" s="106"/>
      <c r="N52" s="106"/>
      <c r="O52" s="106"/>
      <c r="P52" s="106"/>
      <c r="Q52" s="106"/>
      <c r="R52" s="106"/>
    </row>
    <row r="53" spans="1:20" ht="18" x14ac:dyDescent="0.25">
      <c r="A53" s="106"/>
      <c r="B53" s="117" t="s">
        <v>258</v>
      </c>
      <c r="C53" s="118" t="s">
        <v>106</v>
      </c>
      <c r="D53" s="119">
        <v>600</v>
      </c>
      <c r="E53" s="153" t="s">
        <v>399</v>
      </c>
      <c r="F53" s="121">
        <f t="shared" ref="F53" si="7">G53*500</f>
        <v>275000</v>
      </c>
      <c r="G53" s="122">
        <v>550</v>
      </c>
      <c r="H53" s="121">
        <f t="shared" ref="H53" si="8">I53*750</f>
        <v>375000</v>
      </c>
      <c r="I53" s="122">
        <v>500</v>
      </c>
      <c r="J53" s="106"/>
      <c r="K53" s="106"/>
      <c r="L53" s="106"/>
      <c r="M53" s="106"/>
      <c r="N53" s="106"/>
      <c r="O53" s="106"/>
      <c r="P53" s="106"/>
      <c r="Q53" s="106"/>
      <c r="R53" s="106"/>
    </row>
    <row r="54" spans="1:20" ht="18.5" thickBot="1" x14ac:dyDescent="0.3">
      <c r="A54" s="106"/>
      <c r="B54" s="348" t="s">
        <v>410</v>
      </c>
      <c r="C54" s="530" t="s">
        <v>106</v>
      </c>
      <c r="D54" s="531">
        <v>900</v>
      </c>
      <c r="E54" s="532" t="s">
        <v>399</v>
      </c>
      <c r="F54" s="163">
        <f t="shared" si="5"/>
        <v>400000</v>
      </c>
      <c r="G54" s="164">
        <v>800</v>
      </c>
      <c r="H54" s="163">
        <f t="shared" si="6"/>
        <v>525000</v>
      </c>
      <c r="I54" s="164">
        <v>700</v>
      </c>
      <c r="J54" s="106"/>
      <c r="K54" s="106"/>
      <c r="L54" s="106"/>
      <c r="M54" s="106"/>
      <c r="N54" s="106"/>
      <c r="O54" s="106"/>
      <c r="P54" s="106"/>
      <c r="Q54" s="106"/>
      <c r="R54" s="106"/>
    </row>
    <row r="55" spans="1:20" s="156" customFormat="1" ht="21" customHeight="1" thickBot="1" x14ac:dyDescent="0.25">
      <c r="A55" s="196"/>
      <c r="B55" s="585" t="s">
        <v>506</v>
      </c>
      <c r="C55" s="586" t="s">
        <v>106</v>
      </c>
      <c r="D55" s="587">
        <v>1700</v>
      </c>
      <c r="E55" s="588"/>
      <c r="F55" s="137"/>
      <c r="G55" s="137"/>
      <c r="H55" s="137"/>
      <c r="I55" s="137"/>
      <c r="J55" s="293"/>
      <c r="K55" s="155"/>
      <c r="L55" s="155"/>
      <c r="M55" s="155"/>
      <c r="N55" s="155"/>
      <c r="O55" s="155"/>
      <c r="P55" s="155"/>
      <c r="Q55" s="155"/>
      <c r="R55" s="155"/>
      <c r="S55" s="155"/>
    </row>
    <row r="56" spans="1:20" ht="13" thickBot="1" x14ac:dyDescent="0.3">
      <c r="A56" s="106"/>
      <c r="B56" s="40"/>
      <c r="C56" s="134"/>
      <c r="D56" s="135"/>
      <c r="E56" s="136"/>
      <c r="F56" s="106"/>
      <c r="G56" s="137"/>
      <c r="H56" s="138"/>
      <c r="I56" s="138"/>
      <c r="J56" s="139" t="s">
        <v>31</v>
      </c>
      <c r="K56" s="106"/>
      <c r="L56" s="106"/>
      <c r="M56" s="106"/>
      <c r="N56" s="106"/>
      <c r="O56" s="106"/>
      <c r="P56" s="106"/>
      <c r="Q56" s="106"/>
      <c r="R56" s="106"/>
      <c r="S56" s="106"/>
    </row>
    <row r="57" spans="1:20" s="156" customFormat="1" ht="16.5" customHeight="1" thickBot="1" x14ac:dyDescent="0.25">
      <c r="A57" s="106"/>
      <c r="B57" s="897" t="s">
        <v>7</v>
      </c>
      <c r="C57" s="898"/>
      <c r="D57" s="898"/>
      <c r="E57" s="898"/>
      <c r="F57" s="898"/>
      <c r="G57" s="898"/>
      <c r="H57" s="898"/>
      <c r="I57" s="899"/>
      <c r="J57" s="155"/>
      <c r="K57" s="155"/>
      <c r="L57" s="155"/>
      <c r="M57" s="155"/>
      <c r="N57" s="155"/>
      <c r="O57" s="155"/>
      <c r="P57" s="155"/>
      <c r="Q57" s="155"/>
      <c r="R57" s="155"/>
      <c r="S57" s="155"/>
    </row>
    <row r="58" spans="1:20" s="156" customFormat="1" ht="10.9" customHeight="1" x14ac:dyDescent="0.2">
      <c r="A58" s="106"/>
      <c r="B58" s="923" t="s">
        <v>11</v>
      </c>
      <c r="C58" s="925" t="s">
        <v>12</v>
      </c>
      <c r="D58" s="925" t="s">
        <v>42</v>
      </c>
      <c r="E58" s="927" t="s">
        <v>102</v>
      </c>
      <c r="F58" s="929" t="s">
        <v>140</v>
      </c>
      <c r="G58" s="930"/>
      <c r="H58" s="929" t="s">
        <v>144</v>
      </c>
      <c r="I58" s="930"/>
      <c r="J58" s="155"/>
      <c r="K58" s="155"/>
      <c r="L58" s="155"/>
      <c r="M58" s="155"/>
      <c r="N58" s="155"/>
      <c r="O58" s="155"/>
      <c r="P58" s="155"/>
      <c r="Q58" s="155"/>
      <c r="R58" s="155"/>
      <c r="S58" s="155"/>
    </row>
    <row r="59" spans="1:20" s="156" customFormat="1" ht="21.75" customHeight="1" thickBot="1" x14ac:dyDescent="0.25">
      <c r="A59" s="106"/>
      <c r="B59" s="1026"/>
      <c r="C59" s="1027"/>
      <c r="D59" s="1027"/>
      <c r="E59" s="1028"/>
      <c r="F59" s="157" t="s">
        <v>15</v>
      </c>
      <c r="G59" s="158" t="s">
        <v>16</v>
      </c>
      <c r="H59" s="157" t="s">
        <v>15</v>
      </c>
      <c r="I59" s="158" t="s">
        <v>16</v>
      </c>
      <c r="J59" s="155"/>
      <c r="K59" s="155"/>
      <c r="L59" s="155"/>
      <c r="M59" s="155"/>
      <c r="N59" s="155"/>
      <c r="O59" s="155"/>
      <c r="P59" s="155"/>
      <c r="Q59" s="155"/>
      <c r="R59" s="155"/>
      <c r="S59" s="155"/>
    </row>
    <row r="60" spans="1:20" s="156" customFormat="1" ht="29.25" customHeight="1" thickBot="1" x14ac:dyDescent="0.25">
      <c r="A60" s="106"/>
      <c r="B60" s="159" t="s">
        <v>145</v>
      </c>
      <c r="C60" s="160" t="s">
        <v>146</v>
      </c>
      <c r="D60" s="161">
        <v>1200</v>
      </c>
      <c r="E60" s="162" t="s">
        <v>369</v>
      </c>
      <c r="F60" s="163">
        <f>G60*500</f>
        <v>525000</v>
      </c>
      <c r="G60" s="164">
        <v>1050</v>
      </c>
      <c r="H60" s="163">
        <f>I60*1000</f>
        <v>920000</v>
      </c>
      <c r="I60" s="164">
        <v>920</v>
      </c>
      <c r="J60" s="155"/>
      <c r="K60" s="155"/>
      <c r="L60" s="155"/>
      <c r="M60" s="155"/>
      <c r="N60" s="155"/>
      <c r="O60" s="155"/>
      <c r="P60" s="155"/>
      <c r="Q60" s="155"/>
      <c r="R60" s="155"/>
    </row>
    <row r="61" spans="1:20" s="156" customFormat="1" ht="15.75" customHeight="1" thickBot="1" x14ac:dyDescent="0.25">
      <c r="A61" s="106"/>
      <c r="B61" s="165"/>
      <c r="C61" s="166"/>
      <c r="D61" s="137"/>
      <c r="E61" s="149"/>
      <c r="F61" s="167"/>
      <c r="G61" s="137"/>
      <c r="H61" s="137"/>
      <c r="I61" s="280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</row>
    <row r="62" spans="1:20" s="156" customFormat="1" ht="17.5" customHeight="1" thickBot="1" x14ac:dyDescent="0.25">
      <c r="A62" s="106"/>
      <c r="B62" s="897" t="s">
        <v>147</v>
      </c>
      <c r="C62" s="898"/>
      <c r="D62" s="898"/>
      <c r="E62" s="898"/>
      <c r="F62" s="898"/>
      <c r="G62" s="898"/>
      <c r="H62" s="898"/>
      <c r="I62" s="899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</row>
    <row r="63" spans="1:20" s="177" customFormat="1" ht="38.25" customHeight="1" thickBot="1" x14ac:dyDescent="0.25">
      <c r="A63" s="106"/>
      <c r="B63" s="247" t="s">
        <v>407</v>
      </c>
      <c r="C63" s="248" t="s">
        <v>13</v>
      </c>
      <c r="D63" s="248" t="s">
        <v>150</v>
      </c>
      <c r="E63" s="284" t="s">
        <v>151</v>
      </c>
      <c r="F63" s="1029" t="s">
        <v>152</v>
      </c>
      <c r="G63" s="1030"/>
      <c r="H63" s="284" t="s">
        <v>294</v>
      </c>
      <c r="I63" s="285" t="s">
        <v>231</v>
      </c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</row>
    <row r="64" spans="1:20" s="177" customFormat="1" ht="27" x14ac:dyDescent="0.2">
      <c r="A64" s="106"/>
      <c r="B64" s="258" t="s">
        <v>154</v>
      </c>
      <c r="C64" s="281" t="s">
        <v>500</v>
      </c>
      <c r="D64" s="282" t="s">
        <v>501</v>
      </c>
      <c r="E64" s="572">
        <v>1000000</v>
      </c>
      <c r="F64" s="1025">
        <v>250000</v>
      </c>
      <c r="G64" s="1025"/>
      <c r="H64" s="451" t="s">
        <v>502</v>
      </c>
      <c r="I64" s="283" t="s">
        <v>370</v>
      </c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</row>
    <row r="65" spans="1:20" s="177" customFormat="1" ht="36" x14ac:dyDescent="0.2">
      <c r="A65" s="106"/>
      <c r="B65" s="258" t="s">
        <v>418</v>
      </c>
      <c r="C65" s="281" t="s">
        <v>492</v>
      </c>
      <c r="D65" s="282" t="s">
        <v>541</v>
      </c>
      <c r="E65" s="512">
        <v>2000000</v>
      </c>
      <c r="F65" s="1025">
        <v>500000</v>
      </c>
      <c r="G65" s="1025"/>
      <c r="H65" s="451" t="s">
        <v>547</v>
      </c>
      <c r="I65" s="283" t="s">
        <v>370</v>
      </c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</row>
    <row r="66" spans="1:20" s="177" customFormat="1" ht="45" x14ac:dyDescent="0.2">
      <c r="A66" s="106"/>
      <c r="B66" s="178" t="s">
        <v>155</v>
      </c>
      <c r="C66" s="179" t="s">
        <v>252</v>
      </c>
      <c r="D66" s="180" t="s">
        <v>647</v>
      </c>
      <c r="E66" s="181">
        <v>2650000</v>
      </c>
      <c r="F66" s="1004">
        <v>650000</v>
      </c>
      <c r="G66" s="1004"/>
      <c r="H66" s="181" t="s">
        <v>494</v>
      </c>
      <c r="I66" s="182" t="s">
        <v>371</v>
      </c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</row>
    <row r="67" spans="1:20" s="156" customFormat="1" ht="54" x14ac:dyDescent="0.2">
      <c r="A67" s="106"/>
      <c r="B67" s="178" t="s">
        <v>156</v>
      </c>
      <c r="C67" s="179" t="s">
        <v>157</v>
      </c>
      <c r="D67" s="180" t="s">
        <v>654</v>
      </c>
      <c r="E67" s="181">
        <v>1600000</v>
      </c>
      <c r="F67" s="1004">
        <v>400000</v>
      </c>
      <c r="G67" s="1004"/>
      <c r="H67" s="181" t="s">
        <v>495</v>
      </c>
      <c r="I67" s="183">
        <v>4455</v>
      </c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</row>
    <row r="68" spans="1:20" s="156" customFormat="1" ht="45" x14ac:dyDescent="0.2">
      <c r="A68" s="106"/>
      <c r="B68" s="178" t="s">
        <v>158</v>
      </c>
      <c r="C68" s="179" t="s">
        <v>159</v>
      </c>
      <c r="D68" s="180" t="s">
        <v>302</v>
      </c>
      <c r="E68" s="181">
        <v>1600000</v>
      </c>
      <c r="F68" s="1004">
        <v>400000</v>
      </c>
      <c r="G68" s="1004"/>
      <c r="H68" s="181" t="s">
        <v>495</v>
      </c>
      <c r="I68" s="183"/>
      <c r="J68" s="189"/>
      <c r="K68" s="155"/>
      <c r="L68" s="155"/>
      <c r="M68" s="155"/>
      <c r="N68" s="155"/>
      <c r="O68" s="155"/>
      <c r="P68" s="155"/>
      <c r="Q68" s="155"/>
      <c r="R68" s="155"/>
      <c r="S68" s="155"/>
      <c r="T68" s="155"/>
    </row>
    <row r="69" spans="1:20" s="156" customFormat="1" ht="60" customHeight="1" x14ac:dyDescent="0.2">
      <c r="A69" s="106"/>
      <c r="B69" s="178" t="s">
        <v>556</v>
      </c>
      <c r="C69" s="552" t="s">
        <v>551</v>
      </c>
      <c r="D69" s="180" t="s">
        <v>510</v>
      </c>
      <c r="E69" s="181">
        <v>1000000</v>
      </c>
      <c r="F69" s="1004">
        <v>250000</v>
      </c>
      <c r="G69" s="1004"/>
      <c r="H69" s="181" t="s">
        <v>496</v>
      </c>
      <c r="I69" s="183"/>
      <c r="K69" s="155"/>
      <c r="L69" s="155"/>
      <c r="M69" s="155"/>
      <c r="N69" s="155"/>
      <c r="O69" s="155"/>
      <c r="P69" s="155"/>
      <c r="Q69" s="155"/>
      <c r="R69" s="155"/>
      <c r="S69" s="155"/>
      <c r="T69" s="155"/>
    </row>
    <row r="70" spans="1:20" s="156" customFormat="1" ht="60" customHeight="1" x14ac:dyDescent="0.2">
      <c r="A70" s="106"/>
      <c r="B70" s="178" t="s">
        <v>557</v>
      </c>
      <c r="C70" s="552" t="s">
        <v>552</v>
      </c>
      <c r="D70" s="180" t="s">
        <v>550</v>
      </c>
      <c r="E70" s="181">
        <v>1800000</v>
      </c>
      <c r="F70" s="1004">
        <v>400000</v>
      </c>
      <c r="G70" s="1004"/>
      <c r="H70" s="181" t="s">
        <v>554</v>
      </c>
      <c r="I70" s="183"/>
      <c r="K70" s="155"/>
      <c r="L70" s="155"/>
      <c r="M70" s="155"/>
      <c r="N70" s="155"/>
      <c r="O70" s="155"/>
      <c r="P70" s="155"/>
      <c r="Q70" s="155"/>
      <c r="R70" s="155"/>
      <c r="S70" s="155"/>
      <c r="T70" s="155"/>
    </row>
    <row r="71" spans="1:20" s="156" customFormat="1" ht="60" customHeight="1" thickBot="1" x14ac:dyDescent="0.25">
      <c r="A71" s="106"/>
      <c r="B71" s="184" t="s">
        <v>558</v>
      </c>
      <c r="C71" s="185" t="s">
        <v>553</v>
      </c>
      <c r="D71" s="186" t="s">
        <v>559</v>
      </c>
      <c r="E71" s="425">
        <v>2500000</v>
      </c>
      <c r="F71" s="1005">
        <v>600000</v>
      </c>
      <c r="G71" s="1005"/>
      <c r="H71" s="434" t="s">
        <v>555</v>
      </c>
      <c r="I71" s="188"/>
      <c r="K71" s="155"/>
      <c r="L71" s="155"/>
      <c r="M71" s="155"/>
      <c r="N71" s="155"/>
      <c r="O71" s="155"/>
      <c r="P71" s="155"/>
      <c r="Q71" s="155"/>
      <c r="R71" s="155"/>
      <c r="S71" s="155"/>
      <c r="T71" s="155"/>
    </row>
    <row r="72" spans="1:20" s="156" customFormat="1" ht="18.75" customHeight="1" thickBot="1" x14ac:dyDescent="0.25">
      <c r="A72" s="106"/>
      <c r="B72" s="190"/>
      <c r="C72" s="191"/>
      <c r="D72" s="192"/>
      <c r="E72" s="193"/>
      <c r="F72" s="193"/>
      <c r="G72" s="193"/>
      <c r="H72" s="194"/>
      <c r="I72" s="106"/>
      <c r="J72" s="196"/>
      <c r="K72" s="155"/>
      <c r="L72" s="155"/>
      <c r="M72" s="155"/>
      <c r="N72" s="155"/>
      <c r="O72" s="155"/>
      <c r="P72" s="155"/>
      <c r="Q72" s="155"/>
      <c r="R72" s="155"/>
      <c r="S72" s="155"/>
      <c r="T72" s="155"/>
    </row>
    <row r="73" spans="1:20" s="156" customFormat="1" ht="9.5" thickBot="1" x14ac:dyDescent="0.25">
      <c r="A73" s="106"/>
      <c r="B73" s="897" t="s">
        <v>160</v>
      </c>
      <c r="C73" s="898"/>
      <c r="D73" s="899"/>
      <c r="E73" s="195"/>
      <c r="F73" s="195"/>
      <c r="G73" s="195"/>
      <c r="H73" s="195"/>
      <c r="I73" s="106"/>
      <c r="J73" s="196"/>
      <c r="K73" s="155"/>
      <c r="L73" s="155"/>
      <c r="M73" s="155"/>
      <c r="N73" s="155"/>
      <c r="O73" s="155"/>
      <c r="P73" s="155"/>
      <c r="Q73" s="155"/>
      <c r="R73" s="155"/>
      <c r="S73" s="155"/>
      <c r="T73" s="155"/>
    </row>
    <row r="74" spans="1:20" s="156" customFormat="1" ht="18" customHeight="1" x14ac:dyDescent="0.2">
      <c r="A74" s="106"/>
      <c r="B74" s="197" t="s">
        <v>60</v>
      </c>
      <c r="C74" s="198" t="s">
        <v>61</v>
      </c>
      <c r="D74" s="199" t="s">
        <v>58</v>
      </c>
      <c r="E74" s="200"/>
      <c r="F74" s="200"/>
      <c r="G74" s="200"/>
      <c r="H74" s="200"/>
      <c r="I74" s="106"/>
      <c r="J74" s="196"/>
      <c r="K74" s="155"/>
      <c r="L74" s="155"/>
      <c r="M74" s="155"/>
      <c r="N74" s="155"/>
      <c r="O74" s="155"/>
      <c r="P74" s="155"/>
      <c r="Q74" s="155"/>
      <c r="R74" s="155"/>
      <c r="S74" s="155"/>
      <c r="T74" s="155"/>
    </row>
    <row r="75" spans="1:20" s="156" customFormat="1" ht="18" customHeight="1" thickBot="1" x14ac:dyDescent="0.25">
      <c r="A75" s="106"/>
      <c r="B75" s="201" t="s">
        <v>161</v>
      </c>
      <c r="C75" s="202">
        <v>115000</v>
      </c>
      <c r="D75" s="203" t="s">
        <v>162</v>
      </c>
      <c r="E75" s="135"/>
      <c r="F75" s="135"/>
      <c r="G75" s="135"/>
      <c r="H75" s="135"/>
      <c r="I75" s="106"/>
      <c r="J75" s="196"/>
      <c r="K75" s="155"/>
      <c r="L75" s="155"/>
      <c r="M75" s="155"/>
      <c r="N75" s="155"/>
      <c r="O75" s="155"/>
      <c r="P75" s="155"/>
      <c r="Q75" s="155"/>
      <c r="R75" s="155"/>
      <c r="S75" s="155"/>
      <c r="T75" s="155"/>
    </row>
    <row r="76" spans="1:20" s="156" customFormat="1" ht="17.25" customHeight="1" thickBot="1" x14ac:dyDescent="0.25">
      <c r="A76" s="106"/>
      <c r="B76" s="190"/>
      <c r="C76" s="193"/>
      <c r="D76" s="135"/>
      <c r="E76" s="135"/>
      <c r="F76" s="135"/>
      <c r="G76" s="135"/>
      <c r="H76" s="135"/>
      <c r="I76" s="106"/>
      <c r="J76" s="196"/>
      <c r="K76" s="155"/>
      <c r="L76" s="155"/>
      <c r="M76" s="155"/>
      <c r="N76" s="155"/>
      <c r="O76" s="155"/>
      <c r="P76" s="155"/>
      <c r="Q76" s="155"/>
      <c r="R76" s="155"/>
      <c r="S76" s="155"/>
      <c r="T76" s="155"/>
    </row>
    <row r="77" spans="1:20" s="156" customFormat="1" ht="20" customHeight="1" x14ac:dyDescent="0.2">
      <c r="A77" s="106"/>
      <c r="B77" s="912" t="s">
        <v>59</v>
      </c>
      <c r="C77" s="913"/>
      <c r="D77" s="913"/>
      <c r="E77" s="913"/>
      <c r="F77" s="913"/>
      <c r="G77" s="912" t="s">
        <v>613</v>
      </c>
      <c r="H77" s="913"/>
      <c r="I77" s="914"/>
      <c r="J77" s="155"/>
      <c r="K77" s="155"/>
      <c r="L77" s="155"/>
      <c r="M77" s="155"/>
      <c r="N77" s="155"/>
      <c r="O77" s="155"/>
      <c r="P77" s="155"/>
      <c r="Q77" s="155"/>
      <c r="R77" s="155"/>
      <c r="S77" s="155"/>
    </row>
    <row r="78" spans="1:20" s="156" customFormat="1" ht="20" customHeight="1" x14ac:dyDescent="0.2">
      <c r="A78" s="106"/>
      <c r="B78" s="299" t="s">
        <v>11</v>
      </c>
      <c r="C78" s="300" t="s">
        <v>163</v>
      </c>
      <c r="D78" s="609" t="s">
        <v>589</v>
      </c>
      <c r="E78" s="609" t="s">
        <v>44</v>
      </c>
      <c r="F78" s="609" t="s">
        <v>58</v>
      </c>
      <c r="G78" s="299" t="s">
        <v>586</v>
      </c>
      <c r="H78" s="300" t="s">
        <v>58</v>
      </c>
      <c r="I78" s="301" t="s">
        <v>585</v>
      </c>
      <c r="J78" s="155"/>
      <c r="K78" s="155"/>
      <c r="L78" s="155"/>
      <c r="M78" s="155"/>
      <c r="N78" s="155"/>
      <c r="O78" s="155"/>
      <c r="P78" s="155"/>
      <c r="Q78" s="155"/>
      <c r="R78" s="155"/>
      <c r="S78" s="155"/>
    </row>
    <row r="79" spans="1:20" s="156" customFormat="1" ht="20" customHeight="1" x14ac:dyDescent="0.2">
      <c r="A79" s="106"/>
      <c r="B79" s="304" t="s">
        <v>341</v>
      </c>
      <c r="C79" s="663">
        <v>286000</v>
      </c>
      <c r="D79" s="662" t="s">
        <v>590</v>
      </c>
      <c r="E79" s="663">
        <v>45000</v>
      </c>
      <c r="F79" s="627">
        <v>90000</v>
      </c>
      <c r="G79" s="614">
        <f>(H79/1000)*1000</f>
        <v>27000</v>
      </c>
      <c r="H79" s="615">
        <f>(F79*1.3)-F79</f>
        <v>27000</v>
      </c>
      <c r="I79" s="757">
        <f t="shared" ref="I79:I82" si="9">E79+G79</f>
        <v>72000</v>
      </c>
      <c r="J79" s="155"/>
      <c r="K79" s="155"/>
      <c r="L79" s="155"/>
      <c r="M79" s="155"/>
      <c r="N79" s="155"/>
      <c r="O79" s="155"/>
      <c r="P79" s="155"/>
      <c r="Q79" s="155"/>
      <c r="R79" s="155"/>
      <c r="S79" s="155"/>
    </row>
    <row r="80" spans="1:20" s="156" customFormat="1" ht="20" customHeight="1" x14ac:dyDescent="0.2">
      <c r="A80" s="106"/>
      <c r="B80" s="305" t="s">
        <v>625</v>
      </c>
      <c r="C80" s="663">
        <v>286000</v>
      </c>
      <c r="D80" s="610" t="s">
        <v>587</v>
      </c>
      <c r="E80" s="664">
        <v>17000</v>
      </c>
      <c r="F80" s="613">
        <v>40000</v>
      </c>
      <c r="G80" s="629">
        <f t="shared" ref="G80:G83" si="10">(H80/1000)*1000</f>
        <v>12000</v>
      </c>
      <c r="H80" s="751">
        <f>(F80*1.3)-F80</f>
        <v>12000</v>
      </c>
      <c r="I80" s="758">
        <f t="shared" si="9"/>
        <v>29000</v>
      </c>
      <c r="J80" s="155"/>
      <c r="K80" s="155"/>
      <c r="L80" s="155"/>
      <c r="M80" s="155"/>
      <c r="N80" s="155"/>
      <c r="O80" s="155"/>
      <c r="P80" s="155"/>
      <c r="Q80" s="155"/>
      <c r="R80" s="155"/>
      <c r="S80" s="155"/>
    </row>
    <row r="81" spans="1:20" s="156" customFormat="1" ht="20" customHeight="1" x14ac:dyDescent="0.2">
      <c r="A81" s="106"/>
      <c r="B81" s="305" t="s">
        <v>611</v>
      </c>
      <c r="C81" s="663">
        <v>286000</v>
      </c>
      <c r="D81" s="610" t="s">
        <v>587</v>
      </c>
      <c r="E81" s="664">
        <v>35000</v>
      </c>
      <c r="F81" s="613">
        <v>110000</v>
      </c>
      <c r="G81" s="630">
        <f t="shared" si="10"/>
        <v>33000</v>
      </c>
      <c r="H81" s="751">
        <f>(F81*1.3)-F81</f>
        <v>33000</v>
      </c>
      <c r="I81" s="758">
        <f t="shared" si="9"/>
        <v>68000</v>
      </c>
      <c r="J81" s="155"/>
      <c r="K81" s="155"/>
      <c r="L81" s="155"/>
      <c r="M81" s="155"/>
      <c r="N81" s="155"/>
      <c r="O81" s="155"/>
      <c r="P81" s="155"/>
      <c r="Q81" s="155"/>
      <c r="R81" s="155"/>
      <c r="S81" s="155"/>
    </row>
    <row r="82" spans="1:20" s="156" customFormat="1" ht="20" customHeight="1" x14ac:dyDescent="0.2">
      <c r="A82" s="106"/>
      <c r="B82" s="305" t="s">
        <v>458</v>
      </c>
      <c r="C82" s="663">
        <v>286000</v>
      </c>
      <c r="D82" s="610" t="s">
        <v>591</v>
      </c>
      <c r="E82" s="663">
        <v>55000</v>
      </c>
      <c r="F82" s="613">
        <v>100000</v>
      </c>
      <c r="G82" s="630">
        <f t="shared" si="10"/>
        <v>30000</v>
      </c>
      <c r="H82" s="751">
        <f>(F82*1.3)-F82</f>
        <v>30000</v>
      </c>
      <c r="I82" s="758">
        <f t="shared" si="9"/>
        <v>85000</v>
      </c>
      <c r="J82" s="155"/>
      <c r="K82" s="155"/>
      <c r="L82" s="155"/>
      <c r="M82" s="155"/>
      <c r="N82" s="155"/>
      <c r="O82" s="155"/>
      <c r="P82" s="155"/>
      <c r="Q82" s="155"/>
      <c r="R82" s="155"/>
      <c r="S82" s="155"/>
    </row>
    <row r="83" spans="1:20" s="156" customFormat="1" ht="26" customHeight="1" thickBot="1" x14ac:dyDescent="0.25">
      <c r="A83" s="106"/>
      <c r="B83" s="184" t="s">
        <v>612</v>
      </c>
      <c r="C83" s="663">
        <v>286000</v>
      </c>
      <c r="D83" s="452" t="s">
        <v>599</v>
      </c>
      <c r="E83" s="663">
        <v>55000</v>
      </c>
      <c r="F83" s="619" t="s">
        <v>626</v>
      </c>
      <c r="G83" s="631">
        <f t="shared" si="10"/>
        <v>48000</v>
      </c>
      <c r="H83" s="622">
        <f>(160000*1.3)-160000</f>
        <v>48000</v>
      </c>
      <c r="I83" s="759">
        <f>E83+G83</f>
        <v>103000</v>
      </c>
      <c r="J83" s="155"/>
      <c r="K83" s="155"/>
      <c r="L83" s="155"/>
      <c r="M83" s="155"/>
      <c r="N83" s="155"/>
      <c r="O83" s="155"/>
      <c r="P83" s="155"/>
      <c r="Q83" s="155"/>
      <c r="R83" s="155"/>
      <c r="S83" s="155"/>
    </row>
    <row r="84" spans="1:20" s="156" customFormat="1" ht="20" customHeight="1" x14ac:dyDescent="0.2">
      <c r="A84" s="106"/>
      <c r="B84" s="623" t="s">
        <v>596</v>
      </c>
      <c r="C84" s="666">
        <f>SUM(C85:C87)</f>
        <v>1020000</v>
      </c>
      <c r="D84" s="624" t="s">
        <v>597</v>
      </c>
      <c r="E84" s="666">
        <f>SUM(E85:E87)</f>
        <v>29000</v>
      </c>
      <c r="F84" s="667">
        <v>120000</v>
      </c>
      <c r="G84" s="621">
        <f>(H84/1000)*1000</f>
        <v>36000</v>
      </c>
      <c r="H84" s="625">
        <f>(F84*1.3)-F84</f>
        <v>36000</v>
      </c>
      <c r="I84" s="760">
        <f>E84+G84</f>
        <v>65000</v>
      </c>
      <c r="J84" s="155"/>
      <c r="K84" s="155"/>
      <c r="L84" s="155"/>
      <c r="M84" s="155"/>
      <c r="N84" s="155"/>
      <c r="O84" s="155"/>
      <c r="P84" s="155"/>
      <c r="Q84" s="155"/>
      <c r="R84" s="155"/>
      <c r="S84" s="155"/>
    </row>
    <row r="85" spans="1:20" s="156" customFormat="1" ht="20" customHeight="1" x14ac:dyDescent="0.2">
      <c r="A85" s="106"/>
      <c r="B85" s="305" t="s">
        <v>593</v>
      </c>
      <c r="C85" s="663">
        <v>300000</v>
      </c>
      <c r="D85" s="610" t="s">
        <v>598</v>
      </c>
      <c r="E85" s="664">
        <v>15000</v>
      </c>
      <c r="F85" s="669">
        <v>50000</v>
      </c>
      <c r="G85" s="632">
        <f>(H85/1000)*1000</f>
        <v>15000</v>
      </c>
      <c r="H85" s="616">
        <f>(F85*1.3)-F85</f>
        <v>15000</v>
      </c>
      <c r="I85" s="754">
        <f>E85+G85</f>
        <v>30000</v>
      </c>
      <c r="J85" s="155"/>
      <c r="K85" s="155"/>
      <c r="L85" s="155"/>
      <c r="M85" s="155"/>
      <c r="N85" s="155"/>
      <c r="O85" s="155"/>
      <c r="P85" s="155"/>
      <c r="Q85" s="155"/>
      <c r="R85" s="155"/>
      <c r="S85" s="155"/>
    </row>
    <row r="86" spans="1:20" s="156" customFormat="1" ht="20" customHeight="1" x14ac:dyDescent="0.2">
      <c r="A86" s="106"/>
      <c r="B86" s="305" t="s">
        <v>594</v>
      </c>
      <c r="C86" s="663">
        <v>500000</v>
      </c>
      <c r="D86" s="610" t="s">
        <v>598</v>
      </c>
      <c r="E86" s="664">
        <v>8000</v>
      </c>
      <c r="F86" s="669">
        <v>50000</v>
      </c>
      <c r="G86" s="633">
        <f>(H86/1000)*1000</f>
        <v>15000</v>
      </c>
      <c r="H86" s="617">
        <f>(F86*1.3)-F86</f>
        <v>15000</v>
      </c>
      <c r="I86" s="754">
        <f t="shared" ref="I86:I88" si="11">E86+G86</f>
        <v>23000</v>
      </c>
      <c r="J86" s="155"/>
      <c r="K86" s="155"/>
      <c r="L86" s="155"/>
      <c r="M86" s="155"/>
      <c r="N86" s="155"/>
      <c r="O86" s="155"/>
      <c r="P86" s="155"/>
      <c r="Q86" s="155"/>
      <c r="R86" s="155"/>
      <c r="S86" s="155"/>
    </row>
    <row r="87" spans="1:20" s="156" customFormat="1" ht="20" customHeight="1" x14ac:dyDescent="0.2">
      <c r="A87" s="106"/>
      <c r="B87" s="305" t="s">
        <v>595</v>
      </c>
      <c r="C87" s="663">
        <v>220000</v>
      </c>
      <c r="D87" s="610" t="s">
        <v>598</v>
      </c>
      <c r="E87" s="664">
        <v>6000</v>
      </c>
      <c r="F87" s="669">
        <v>50000</v>
      </c>
      <c r="G87" s="629">
        <f>(H87/1000)*1000</f>
        <v>15000</v>
      </c>
      <c r="H87" s="620">
        <f>(F87*1.3)-F87</f>
        <v>15000</v>
      </c>
      <c r="I87" s="753">
        <f t="shared" si="11"/>
        <v>21000</v>
      </c>
      <c r="J87" s="155"/>
      <c r="K87" s="155"/>
      <c r="L87" s="155"/>
      <c r="M87" s="155"/>
      <c r="N87" s="155"/>
      <c r="O87" s="155"/>
      <c r="P87" s="155"/>
      <c r="Q87" s="155"/>
      <c r="R87" s="155"/>
      <c r="S87" s="155"/>
    </row>
    <row r="88" spans="1:20" s="156" customFormat="1" ht="35.5" customHeight="1" x14ac:dyDescent="0.2">
      <c r="A88" s="106"/>
      <c r="B88" s="305" t="s">
        <v>614</v>
      </c>
      <c r="C88" s="663">
        <f>C84</f>
        <v>1020000</v>
      </c>
      <c r="D88" s="610" t="s">
        <v>597</v>
      </c>
      <c r="E88" s="664">
        <f>E84</f>
        <v>29000</v>
      </c>
      <c r="F88" s="669">
        <v>150000</v>
      </c>
      <c r="G88" s="629">
        <f>(H88/1000)*1000</f>
        <v>45000</v>
      </c>
      <c r="H88" s="767">
        <f>(F88*1.3)-F88</f>
        <v>45000</v>
      </c>
      <c r="I88" s="754">
        <f t="shared" si="11"/>
        <v>74000</v>
      </c>
      <c r="J88" s="155"/>
      <c r="K88" s="155"/>
      <c r="L88" s="155"/>
      <c r="M88" s="155"/>
      <c r="N88" s="155"/>
      <c r="O88" s="155"/>
      <c r="P88" s="155"/>
      <c r="Q88" s="155"/>
      <c r="R88" s="155"/>
      <c r="S88" s="155"/>
    </row>
    <row r="89" spans="1:20" s="156" customFormat="1" ht="29.5" customHeight="1" thickBot="1" x14ac:dyDescent="0.25">
      <c r="A89" s="106"/>
      <c r="B89" s="201" t="s">
        <v>462</v>
      </c>
      <c r="C89" s="452">
        <v>125000</v>
      </c>
      <c r="D89" s="702" t="s">
        <v>590</v>
      </c>
      <c r="E89" s="703"/>
      <c r="F89" s="765" t="s">
        <v>627</v>
      </c>
      <c r="G89" s="766"/>
      <c r="H89" s="701"/>
      <c r="I89" s="768"/>
      <c r="J89" s="155"/>
      <c r="K89" s="155"/>
      <c r="L89" s="155"/>
      <c r="M89" s="155"/>
      <c r="N89" s="155"/>
      <c r="O89" s="155"/>
      <c r="P89" s="155"/>
      <c r="Q89" s="155"/>
      <c r="R89" s="155"/>
      <c r="S89" s="155"/>
    </row>
    <row r="90" spans="1:20" s="156" customFormat="1" ht="22.5" customHeight="1" thickBot="1" x14ac:dyDescent="0.25">
      <c r="A90" s="106"/>
      <c r="B90" s="304"/>
      <c r="C90" s="424"/>
      <c r="D90" s="135"/>
      <c r="E90" s="135"/>
      <c r="F90" s="135"/>
      <c r="G90" s="135"/>
      <c r="H90" s="135"/>
      <c r="I90" s="106"/>
      <c r="J90" s="196"/>
      <c r="K90" s="155"/>
      <c r="L90" s="155"/>
      <c r="M90" s="155"/>
      <c r="N90" s="155"/>
      <c r="O90" s="155"/>
      <c r="P90" s="155"/>
      <c r="Q90" s="155"/>
      <c r="R90" s="155"/>
      <c r="S90" s="155"/>
      <c r="T90" s="155"/>
    </row>
    <row r="91" spans="1:20" s="156" customFormat="1" ht="20" customHeight="1" thickBot="1" x14ac:dyDescent="0.4">
      <c r="A91" s="106"/>
      <c r="B91" s="963" t="s">
        <v>600</v>
      </c>
      <c r="C91" s="964"/>
      <c r="D91" s="964"/>
      <c r="E91" s="964"/>
      <c r="F91" s="965"/>
      <c r="G91" s="608"/>
      <c r="H91" s="608"/>
      <c r="I91" s="608"/>
      <c r="J91" s="608"/>
      <c r="K91" s="155"/>
      <c r="L91" s="155"/>
      <c r="M91" s="155"/>
      <c r="N91" s="155"/>
      <c r="O91" s="155"/>
      <c r="P91" s="155"/>
      <c r="Q91" s="155"/>
      <c r="R91" s="155"/>
      <c r="S91" s="155"/>
      <c r="T91" s="155"/>
    </row>
    <row r="92" spans="1:20" s="156" customFormat="1" ht="20" customHeight="1" x14ac:dyDescent="0.35">
      <c r="A92" s="106"/>
      <c r="B92" s="637" t="s">
        <v>11</v>
      </c>
      <c r="C92" s="638" t="s">
        <v>163</v>
      </c>
      <c r="D92" s="639" t="s">
        <v>589</v>
      </c>
      <c r="E92" s="639" t="s">
        <v>44</v>
      </c>
      <c r="F92" s="640" t="s">
        <v>58</v>
      </c>
      <c r="G92" s="608"/>
      <c r="H92" s="608"/>
      <c r="I92" s="608"/>
      <c r="J92" s="608"/>
      <c r="K92" s="155"/>
      <c r="L92" s="155"/>
      <c r="M92" s="155"/>
      <c r="N92" s="155"/>
      <c r="O92" s="155"/>
      <c r="P92" s="155"/>
      <c r="Q92" s="155"/>
      <c r="R92" s="155"/>
      <c r="S92" s="155"/>
      <c r="T92" s="155"/>
    </row>
    <row r="93" spans="1:20" s="156" customFormat="1" ht="20" customHeight="1" x14ac:dyDescent="0.35">
      <c r="A93" s="106"/>
      <c r="B93" s="643" t="s">
        <v>608</v>
      </c>
      <c r="C93" s="1012">
        <f>C84</f>
        <v>1020000</v>
      </c>
      <c r="D93" s="1014" t="s">
        <v>599</v>
      </c>
      <c r="E93" s="1016">
        <f>E88</f>
        <v>29000</v>
      </c>
      <c r="F93" s="1018">
        <v>150000</v>
      </c>
      <c r="G93" s="608"/>
      <c r="H93" s="608"/>
      <c r="I93" s="608"/>
      <c r="J93" s="608"/>
      <c r="K93" s="155"/>
      <c r="L93" s="155"/>
      <c r="M93" s="155"/>
      <c r="N93" s="155"/>
      <c r="O93" s="155"/>
      <c r="P93" s="155"/>
      <c r="Q93" s="155"/>
      <c r="R93" s="155"/>
      <c r="S93" s="155"/>
      <c r="T93" s="155"/>
    </row>
    <row r="94" spans="1:20" s="156" customFormat="1" ht="20" customHeight="1" x14ac:dyDescent="0.35">
      <c r="A94" s="106"/>
      <c r="B94" s="644" t="s">
        <v>592</v>
      </c>
      <c r="C94" s="1013"/>
      <c r="D94" s="1015"/>
      <c r="E94" s="1017"/>
      <c r="F94" s="1019"/>
      <c r="G94" s="608"/>
      <c r="H94" s="608"/>
      <c r="I94" s="608"/>
      <c r="J94" s="608"/>
      <c r="K94" s="155"/>
      <c r="L94" s="155"/>
      <c r="M94" s="155"/>
      <c r="N94" s="155"/>
      <c r="O94" s="155"/>
      <c r="P94" s="155"/>
      <c r="Q94" s="155"/>
      <c r="R94" s="155"/>
      <c r="S94" s="155"/>
      <c r="T94" s="155"/>
    </row>
    <row r="95" spans="1:20" s="156" customFormat="1" ht="20" customHeight="1" x14ac:dyDescent="0.35">
      <c r="A95" s="106"/>
      <c r="B95" s="645" t="s">
        <v>609</v>
      </c>
      <c r="C95" s="1020">
        <f>C85</f>
        <v>300000</v>
      </c>
      <c r="D95" s="1022" t="s">
        <v>599</v>
      </c>
      <c r="E95" s="1006">
        <f>E85</f>
        <v>15000</v>
      </c>
      <c r="F95" s="1010">
        <v>70000</v>
      </c>
      <c r="G95" s="608"/>
      <c r="H95" s="608"/>
      <c r="I95" s="608"/>
      <c r="J95" s="608"/>
      <c r="K95" s="155"/>
      <c r="L95" s="155"/>
      <c r="M95" s="155"/>
      <c r="N95" s="155"/>
      <c r="O95" s="155"/>
      <c r="P95" s="155"/>
      <c r="Q95" s="155"/>
      <c r="R95" s="155"/>
      <c r="S95" s="155"/>
      <c r="T95" s="155"/>
    </row>
    <row r="96" spans="1:20" s="156" customFormat="1" ht="20" customHeight="1" x14ac:dyDescent="0.35">
      <c r="A96" s="106"/>
      <c r="B96" s="641" t="s">
        <v>592</v>
      </c>
      <c r="C96" s="1021"/>
      <c r="D96" s="1023"/>
      <c r="E96" s="1021"/>
      <c r="F96" s="1024"/>
      <c r="G96" s="608"/>
      <c r="H96" s="608"/>
      <c r="I96" s="608"/>
      <c r="J96" s="608"/>
      <c r="K96" s="155"/>
      <c r="L96" s="155"/>
      <c r="M96" s="155"/>
      <c r="N96" s="155"/>
      <c r="O96" s="155"/>
      <c r="P96" s="155"/>
      <c r="Q96" s="155"/>
      <c r="R96" s="155"/>
      <c r="S96" s="155"/>
      <c r="T96" s="155"/>
    </row>
    <row r="97" spans="1:20" s="156" customFormat="1" ht="20" customHeight="1" x14ac:dyDescent="0.35">
      <c r="A97" s="106"/>
      <c r="B97" s="630" t="s">
        <v>610</v>
      </c>
      <c r="C97" s="1006">
        <f>C86</f>
        <v>500000</v>
      </c>
      <c r="D97" s="1008" t="s">
        <v>599</v>
      </c>
      <c r="E97" s="1006">
        <f>E86</f>
        <v>8000</v>
      </c>
      <c r="F97" s="1010">
        <v>70000</v>
      </c>
      <c r="G97" s="608"/>
      <c r="H97" s="608"/>
      <c r="I97" s="608"/>
      <c r="J97" s="608"/>
      <c r="K97" s="155"/>
      <c r="L97" s="155"/>
      <c r="M97" s="155"/>
      <c r="N97" s="155"/>
      <c r="O97" s="155"/>
      <c r="P97" s="155"/>
      <c r="Q97" s="155"/>
      <c r="R97" s="155"/>
      <c r="S97" s="155"/>
      <c r="T97" s="155"/>
    </row>
    <row r="98" spans="1:20" s="156" customFormat="1" ht="18.75" customHeight="1" thickBot="1" x14ac:dyDescent="0.4">
      <c r="A98" s="106"/>
      <c r="B98" s="642" t="s">
        <v>592</v>
      </c>
      <c r="C98" s="1007"/>
      <c r="D98" s="1009"/>
      <c r="E98" s="1007"/>
      <c r="F98" s="1011"/>
      <c r="G98" s="608"/>
      <c r="H98" s="608"/>
      <c r="I98" s="608"/>
      <c r="J98" s="608"/>
      <c r="K98" s="155"/>
      <c r="L98" s="155"/>
      <c r="M98" s="155"/>
      <c r="N98" s="155"/>
      <c r="O98" s="155"/>
      <c r="P98" s="155"/>
      <c r="Q98" s="155"/>
      <c r="R98" s="155"/>
      <c r="S98" s="155"/>
      <c r="T98" s="155"/>
    </row>
    <row r="99" spans="1:20" s="156" customFormat="1" ht="18.75" customHeight="1" thickBot="1" x14ac:dyDescent="0.4">
      <c r="A99" s="106"/>
      <c r="B99" s="608"/>
      <c r="C99" s="608"/>
      <c r="D99" s="608"/>
      <c r="E99" s="608"/>
      <c r="F99" s="608"/>
      <c r="G99" s="608"/>
      <c r="H99" s="608"/>
      <c r="I99" s="608"/>
      <c r="J99" s="608"/>
      <c r="K99" s="155"/>
      <c r="L99" s="155"/>
      <c r="M99" s="155"/>
      <c r="N99" s="155"/>
      <c r="O99" s="155"/>
      <c r="P99" s="155"/>
      <c r="Q99" s="155"/>
      <c r="R99" s="155"/>
      <c r="S99" s="155"/>
      <c r="T99" s="155"/>
    </row>
    <row r="100" spans="1:20" s="156" customFormat="1" ht="18.649999999999999" customHeight="1" thickBot="1" x14ac:dyDescent="0.25">
      <c r="A100" s="106"/>
      <c r="B100" s="979" t="s">
        <v>572</v>
      </c>
      <c r="C100" s="980"/>
      <c r="D100" s="980"/>
      <c r="E100" s="980"/>
      <c r="F100" s="980"/>
      <c r="G100" s="980"/>
      <c r="H100" s="981"/>
      <c r="I100" s="106"/>
      <c r="J100" s="196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</row>
    <row r="101" spans="1:20" ht="36.5" thickBot="1" x14ac:dyDescent="0.3">
      <c r="B101" s="601" t="s">
        <v>39</v>
      </c>
      <c r="C101" s="599" t="s">
        <v>564</v>
      </c>
      <c r="D101" s="599" t="s">
        <v>150</v>
      </c>
      <c r="E101" s="600" t="s">
        <v>151</v>
      </c>
      <c r="F101" s="600" t="s">
        <v>571</v>
      </c>
      <c r="G101" s="600" t="s">
        <v>565</v>
      </c>
      <c r="H101" s="602" t="s">
        <v>566</v>
      </c>
    </row>
    <row r="102" spans="1:20" ht="69" customHeight="1" x14ac:dyDescent="0.25">
      <c r="B102" s="1000" t="s">
        <v>578</v>
      </c>
      <c r="C102" s="1002" t="s">
        <v>573</v>
      </c>
      <c r="D102" s="1002" t="s">
        <v>510</v>
      </c>
      <c r="E102" s="977">
        <v>1000000</v>
      </c>
      <c r="F102" s="977">
        <v>250000</v>
      </c>
      <c r="G102" s="996" t="s">
        <v>567</v>
      </c>
      <c r="H102" s="982" t="s">
        <v>576</v>
      </c>
    </row>
    <row r="103" spans="1:20" ht="3.5" hidden="1" customHeight="1" thickBot="1" x14ac:dyDescent="0.3">
      <c r="B103" s="1001"/>
      <c r="C103" s="1003"/>
      <c r="D103" s="1003"/>
      <c r="E103" s="978"/>
      <c r="F103" s="978"/>
      <c r="G103" s="997" t="s">
        <v>568</v>
      </c>
      <c r="H103" s="983"/>
    </row>
    <row r="104" spans="1:20" ht="71.5" customHeight="1" x14ac:dyDescent="0.25">
      <c r="B104" s="984" t="s">
        <v>569</v>
      </c>
      <c r="C104" s="986" t="s">
        <v>574</v>
      </c>
      <c r="D104" s="988" t="s">
        <v>575</v>
      </c>
      <c r="E104" s="990">
        <v>2500000</v>
      </c>
      <c r="F104" s="992">
        <v>600000</v>
      </c>
      <c r="G104" s="998">
        <v>350000</v>
      </c>
      <c r="H104" s="994" t="s">
        <v>577</v>
      </c>
    </row>
    <row r="105" spans="1:20" ht="2" customHeight="1" thickBot="1" x14ac:dyDescent="0.3">
      <c r="B105" s="985"/>
      <c r="C105" s="987"/>
      <c r="D105" s="989"/>
      <c r="E105" s="991"/>
      <c r="F105" s="993"/>
      <c r="G105" s="999" t="s">
        <v>570</v>
      </c>
      <c r="H105" s="995"/>
    </row>
    <row r="106" spans="1:20" s="156" customFormat="1" ht="18.649999999999999" customHeight="1" thickBot="1" x14ac:dyDescent="0.25">
      <c r="A106" s="106"/>
      <c r="B106" s="135"/>
      <c r="C106" s="193"/>
      <c r="D106" s="135"/>
      <c r="E106" s="135"/>
      <c r="F106" s="135"/>
      <c r="G106" s="135"/>
      <c r="H106" s="135"/>
      <c r="I106" s="106"/>
      <c r="J106" s="196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</row>
    <row r="107" spans="1:20" s="156" customFormat="1" ht="10.9" customHeight="1" thickBot="1" x14ac:dyDescent="0.25">
      <c r="A107" s="106"/>
      <c r="B107" s="897" t="s">
        <v>9</v>
      </c>
      <c r="C107" s="898"/>
      <c r="D107" s="898"/>
      <c r="E107" s="899"/>
      <c r="F107" s="135"/>
      <c r="G107" s="106"/>
      <c r="H107" s="106"/>
      <c r="I107" s="106"/>
      <c r="J107" s="196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</row>
    <row r="108" spans="1:20" s="156" customFormat="1" ht="10.9" customHeight="1" x14ac:dyDescent="0.2">
      <c r="A108" s="106"/>
      <c r="B108" s="204" t="s">
        <v>69</v>
      </c>
      <c r="C108" s="205">
        <v>0.6</v>
      </c>
      <c r="D108" s="205" t="s">
        <v>70</v>
      </c>
      <c r="E108" s="206">
        <v>0.8</v>
      </c>
      <c r="F108" s="135"/>
      <c r="G108" s="106"/>
      <c r="H108" s="106"/>
      <c r="I108" s="106"/>
      <c r="J108" s="196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</row>
    <row r="109" spans="1:20" s="156" customFormat="1" ht="10.9" customHeight="1" x14ac:dyDescent="0.2">
      <c r="A109" s="106"/>
      <c r="B109" s="207" t="s">
        <v>71</v>
      </c>
      <c r="C109" s="208">
        <v>1.2</v>
      </c>
      <c r="D109" s="208" t="s">
        <v>72</v>
      </c>
      <c r="E109" s="209">
        <v>0.9</v>
      </c>
      <c r="F109" s="210"/>
      <c r="G109" s="106"/>
      <c r="H109" s="106"/>
      <c r="I109" s="976"/>
      <c r="J109" s="976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</row>
    <row r="110" spans="1:20" s="156" customFormat="1" ht="10.9" customHeight="1" x14ac:dyDescent="0.2">
      <c r="A110" s="106"/>
      <c r="B110" s="207" t="s">
        <v>73</v>
      </c>
      <c r="C110" s="208">
        <v>1.3</v>
      </c>
      <c r="D110" s="208" t="s">
        <v>74</v>
      </c>
      <c r="E110" s="209">
        <v>1.3</v>
      </c>
      <c r="F110" s="210"/>
      <c r="G110" s="106"/>
      <c r="H110" s="106"/>
      <c r="I110" s="976"/>
      <c r="J110" s="976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</row>
    <row r="111" spans="1:20" s="156" customFormat="1" ht="10.9" customHeight="1" x14ac:dyDescent="0.2">
      <c r="A111" s="106"/>
      <c r="B111" s="207" t="s">
        <v>75</v>
      </c>
      <c r="C111" s="208">
        <v>1.2</v>
      </c>
      <c r="D111" s="208" t="s">
        <v>76</v>
      </c>
      <c r="E111" s="209">
        <v>1.3</v>
      </c>
      <c r="F111" s="210"/>
      <c r="G111" s="106"/>
      <c r="H111" s="106"/>
      <c r="I111" s="976"/>
      <c r="J111" s="976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</row>
    <row r="112" spans="1:20" s="156" customFormat="1" ht="10.9" customHeight="1" x14ac:dyDescent="0.2">
      <c r="A112" s="106"/>
      <c r="B112" s="207" t="s">
        <v>77</v>
      </c>
      <c r="C112" s="208">
        <v>1</v>
      </c>
      <c r="D112" s="208" t="s">
        <v>78</v>
      </c>
      <c r="E112" s="209">
        <v>1.4</v>
      </c>
      <c r="F112" s="210"/>
      <c r="G112" s="106"/>
      <c r="H112" s="106"/>
      <c r="I112" s="976"/>
      <c r="J112" s="976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</row>
    <row r="113" spans="1:20" s="156" customFormat="1" ht="10.9" customHeight="1" thickBot="1" x14ac:dyDescent="0.25">
      <c r="A113" s="106"/>
      <c r="B113" s="211" t="s">
        <v>79</v>
      </c>
      <c r="C113" s="212">
        <v>0.8</v>
      </c>
      <c r="D113" s="212" t="s">
        <v>80</v>
      </c>
      <c r="E113" s="213">
        <v>1.4</v>
      </c>
      <c r="F113" s="210"/>
      <c r="G113" s="106"/>
      <c r="H113" s="214"/>
      <c r="I113" s="976"/>
      <c r="J113" s="976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</row>
    <row r="114" spans="1:20" s="156" customFormat="1" ht="10.9" customHeight="1" thickBot="1" x14ac:dyDescent="0.25">
      <c r="A114" s="106"/>
      <c r="B114" s="210"/>
      <c r="C114" s="210"/>
      <c r="D114" s="210"/>
      <c r="E114" s="210"/>
      <c r="F114" s="210"/>
      <c r="G114" s="106"/>
      <c r="H114" s="214"/>
      <c r="I114" s="976"/>
      <c r="J114" s="976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</row>
    <row r="115" spans="1:20" s="66" customFormat="1" ht="28.5" customHeight="1" thickBot="1" x14ac:dyDescent="0.3">
      <c r="B115" s="825" t="s">
        <v>81</v>
      </c>
      <c r="C115" s="826"/>
      <c r="D115" s="71"/>
      <c r="E115" s="71"/>
      <c r="F115" s="71"/>
      <c r="G115" s="71"/>
      <c r="H115" s="93"/>
      <c r="I115" s="976"/>
      <c r="J115" s="976"/>
      <c r="K115" s="431"/>
    </row>
    <row r="116" spans="1:20" s="66" customFormat="1" ht="10.5" x14ac:dyDescent="0.25">
      <c r="B116" s="360" t="s">
        <v>82</v>
      </c>
      <c r="C116" s="94">
        <v>0.15</v>
      </c>
      <c r="D116" s="71"/>
      <c r="E116" s="71"/>
      <c r="F116" s="71"/>
      <c r="G116" s="71"/>
      <c r="H116" s="71"/>
      <c r="I116" s="976"/>
      <c r="J116" s="976"/>
      <c r="K116" s="431"/>
    </row>
    <row r="117" spans="1:20" s="66" customFormat="1" ht="42" x14ac:dyDescent="0.25">
      <c r="B117" s="360" t="s">
        <v>320</v>
      </c>
      <c r="C117" s="94">
        <v>0.15</v>
      </c>
      <c r="D117" s="71"/>
      <c r="E117" s="71"/>
      <c r="F117" s="71"/>
      <c r="G117" s="71"/>
      <c r="H117" s="71"/>
      <c r="I117" s="976"/>
      <c r="J117" s="976"/>
      <c r="K117" s="431"/>
    </row>
    <row r="118" spans="1:20" s="66" customFormat="1" ht="31.5" x14ac:dyDescent="0.25">
      <c r="B118" s="96" t="s">
        <v>255</v>
      </c>
      <c r="C118" s="95">
        <v>0.35</v>
      </c>
      <c r="D118" s="71"/>
      <c r="E118" s="71"/>
      <c r="F118" s="71"/>
      <c r="G118" s="71"/>
      <c r="H118" s="71"/>
      <c r="I118" s="976"/>
      <c r="J118" s="976"/>
      <c r="K118" s="431"/>
    </row>
    <row r="119" spans="1:20" s="66" customFormat="1" ht="10.5" x14ac:dyDescent="0.25">
      <c r="B119" s="359" t="s">
        <v>321</v>
      </c>
      <c r="C119" s="95">
        <v>0.15</v>
      </c>
      <c r="D119" s="71"/>
      <c r="E119" s="71"/>
      <c r="F119" s="71"/>
      <c r="G119" s="71"/>
      <c r="H119" s="71"/>
      <c r="I119" s="976"/>
      <c r="J119" s="976"/>
      <c r="K119" s="431"/>
    </row>
    <row r="120" spans="1:20" s="66" customFormat="1" ht="31.5" x14ac:dyDescent="0.25">
      <c r="B120" s="359" t="s">
        <v>83</v>
      </c>
      <c r="C120" s="95">
        <v>0.55000000000000004</v>
      </c>
      <c r="D120" s="71"/>
      <c r="E120" s="71"/>
      <c r="F120" s="71"/>
      <c r="G120" s="71"/>
      <c r="H120" s="71"/>
      <c r="I120" s="976"/>
      <c r="J120" s="976"/>
      <c r="K120" s="431"/>
    </row>
    <row r="121" spans="1:20" s="66" customFormat="1" ht="10.5" x14ac:dyDescent="0.25">
      <c r="B121" s="359" t="s">
        <v>230</v>
      </c>
      <c r="C121" s="95">
        <v>0.15</v>
      </c>
      <c r="D121" s="71"/>
      <c r="E121" s="71"/>
      <c r="F121" s="71"/>
      <c r="G121" s="71"/>
      <c r="H121" s="71"/>
      <c r="I121" s="976"/>
      <c r="J121" s="976"/>
      <c r="K121" s="431"/>
    </row>
    <row r="122" spans="1:20" s="66" customFormat="1" ht="10.5" x14ac:dyDescent="0.25">
      <c r="B122" s="359" t="s">
        <v>84</v>
      </c>
      <c r="C122" s="95">
        <v>0.15</v>
      </c>
      <c r="D122" s="71"/>
      <c r="E122" s="71"/>
      <c r="F122" s="71"/>
      <c r="G122" s="71"/>
      <c r="H122" s="71"/>
      <c r="I122" s="976"/>
      <c r="J122" s="976"/>
      <c r="K122" s="431"/>
    </row>
    <row r="123" spans="1:20" s="66" customFormat="1" ht="10.5" x14ac:dyDescent="0.25">
      <c r="B123" s="359" t="s">
        <v>322</v>
      </c>
      <c r="C123" s="95">
        <v>0.2</v>
      </c>
      <c r="D123" s="71"/>
      <c r="E123" s="71"/>
      <c r="F123" s="71"/>
      <c r="G123" s="71"/>
      <c r="H123" s="71"/>
      <c r="I123" s="976"/>
      <c r="J123" s="976"/>
      <c r="K123" s="431"/>
    </row>
    <row r="124" spans="1:20" s="10" customFormat="1" ht="10.5" x14ac:dyDescent="0.25">
      <c r="B124" s="359" t="s">
        <v>85</v>
      </c>
      <c r="C124" s="95">
        <v>0.15</v>
      </c>
      <c r="D124" s="71"/>
      <c r="E124" s="71"/>
      <c r="F124" s="71"/>
      <c r="G124" s="71"/>
      <c r="H124" s="71"/>
      <c r="I124" s="976"/>
      <c r="J124" s="976"/>
      <c r="K124" s="431"/>
    </row>
    <row r="125" spans="1:20" s="10" customFormat="1" ht="10.5" x14ac:dyDescent="0.25">
      <c r="B125" s="359" t="s">
        <v>86</v>
      </c>
      <c r="C125" s="95">
        <v>0.15</v>
      </c>
      <c r="D125" s="71"/>
      <c r="E125" s="71"/>
      <c r="F125" s="71"/>
      <c r="G125" s="71"/>
      <c r="H125" s="71"/>
      <c r="I125" s="976"/>
      <c r="J125" s="976"/>
      <c r="K125" s="431"/>
    </row>
    <row r="126" spans="1:20" s="10" customFormat="1" ht="31.5" x14ac:dyDescent="0.25">
      <c r="B126" s="359" t="s">
        <v>87</v>
      </c>
      <c r="C126" s="95">
        <v>0.25</v>
      </c>
      <c r="D126" s="71"/>
      <c r="E126" s="71"/>
      <c r="F126" s="71"/>
      <c r="G126" s="71"/>
      <c r="H126" s="71"/>
      <c r="I126" s="976"/>
      <c r="J126" s="976"/>
      <c r="K126" s="431"/>
    </row>
    <row r="127" spans="1:20" s="10" customFormat="1" ht="52.5" x14ac:dyDescent="0.25">
      <c r="B127" s="96" t="s">
        <v>88</v>
      </c>
      <c r="C127" s="97">
        <v>1</v>
      </c>
      <c r="D127" s="71"/>
      <c r="E127" s="71"/>
      <c r="F127" s="71"/>
      <c r="G127" s="71"/>
      <c r="H127" s="71"/>
      <c r="I127" s="976"/>
      <c r="J127" s="976"/>
      <c r="K127" s="431"/>
    </row>
    <row r="128" spans="1:20" s="10" customFormat="1" ht="10.5" x14ac:dyDescent="0.25">
      <c r="B128" s="96" t="s">
        <v>89</v>
      </c>
      <c r="C128" s="97">
        <v>0.5</v>
      </c>
      <c r="D128" s="71"/>
      <c r="E128" s="71"/>
      <c r="F128" s="71"/>
      <c r="G128" s="71"/>
      <c r="H128" s="89"/>
      <c r="I128" s="976"/>
      <c r="J128" s="976"/>
      <c r="K128" s="431"/>
    </row>
    <row r="129" spans="1:20" s="10" customFormat="1" ht="10.5" x14ac:dyDescent="0.25">
      <c r="B129" s="96" t="s">
        <v>90</v>
      </c>
      <c r="C129" s="97">
        <v>0.5</v>
      </c>
      <c r="D129" s="71"/>
      <c r="E129" s="71"/>
      <c r="F129" s="71"/>
      <c r="G129" s="71"/>
      <c r="H129" s="99"/>
      <c r="I129" s="976"/>
      <c r="J129" s="976"/>
      <c r="K129" s="431"/>
    </row>
    <row r="130" spans="1:20" s="10" customFormat="1" ht="12.5" x14ac:dyDescent="0.25">
      <c r="B130" s="96" t="s">
        <v>324</v>
      </c>
      <c r="C130" s="98">
        <v>0.15</v>
      </c>
      <c r="D130" s="403" t="s">
        <v>31</v>
      </c>
      <c r="E130" s="88"/>
      <c r="F130" s="88"/>
      <c r="G130" s="88"/>
      <c r="H130" s="99"/>
      <c r="I130" s="976"/>
      <c r="J130" s="976"/>
      <c r="K130" s="431"/>
    </row>
    <row r="131" spans="1:20" s="10" customFormat="1" ht="11" thickBot="1" x14ac:dyDescent="0.3">
      <c r="B131" s="100" t="s">
        <v>91</v>
      </c>
      <c r="C131" s="101">
        <v>0.15</v>
      </c>
      <c r="I131" s="976"/>
      <c r="J131" s="976"/>
      <c r="K131" s="431"/>
    </row>
    <row r="132" spans="1:20" s="66" customFormat="1" ht="21" customHeight="1" x14ac:dyDescent="0.25">
      <c r="A132" s="106"/>
      <c r="B132" s="210"/>
      <c r="C132" s="210"/>
      <c r="D132" s="210"/>
      <c r="E132" s="210"/>
      <c r="F132" s="210"/>
      <c r="G132" s="106"/>
      <c r="H132" s="214"/>
      <c r="I132" s="976"/>
      <c r="J132" s="976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</row>
    <row r="133" spans="1:20" s="66" customFormat="1" ht="10.9" customHeight="1" x14ac:dyDescent="0.25">
      <c r="A133" s="106"/>
      <c r="B133" s="215"/>
      <c r="C133" s="216"/>
      <c r="D133" s="88"/>
      <c r="E133" s="88"/>
      <c r="F133" s="88"/>
      <c r="G133" s="88"/>
      <c r="H133" s="99"/>
      <c r="I133" s="1"/>
      <c r="J133" s="1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</row>
    <row r="134" spans="1:20" s="66" customFormat="1" ht="10.9" customHeight="1" x14ac:dyDescent="0.25">
      <c r="A134" s="106"/>
      <c r="B134" s="103"/>
      <c r="C134" s="104"/>
      <c r="D134" s="99"/>
      <c r="E134" s="99"/>
      <c r="F134" s="99"/>
      <c r="G134" s="99"/>
      <c r="H134" s="105"/>
      <c r="I134" s="1"/>
      <c r="J134" s="1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</row>
    <row r="135" spans="1:20" s="66" customFormat="1" ht="10.9" customHeight="1" x14ac:dyDescent="0.25">
      <c r="A135" s="106"/>
      <c r="B135" s="263" t="s">
        <v>326</v>
      </c>
      <c r="C135" s="263"/>
      <c r="D135" s="263"/>
      <c r="E135" s="264"/>
      <c r="F135" s="264"/>
      <c r="G135" s="264"/>
      <c r="H135" s="105"/>
      <c r="I135" s="1"/>
      <c r="J135" s="1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</row>
    <row r="136" spans="1:20" s="66" customFormat="1" ht="10.9" customHeight="1" x14ac:dyDescent="0.25">
      <c r="A136" s="106"/>
      <c r="B136" s="263" t="s">
        <v>96</v>
      </c>
      <c r="C136" s="263"/>
      <c r="D136" s="263"/>
      <c r="E136" s="263"/>
      <c r="F136" s="263"/>
      <c r="G136" s="263"/>
      <c r="H136" s="105"/>
      <c r="I136" s="1"/>
      <c r="J136" s="1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</row>
    <row r="137" spans="1:20" s="66" customFormat="1" ht="10.9" customHeight="1" x14ac:dyDescent="0.25">
      <c r="A137" s="106"/>
      <c r="B137" s="263" t="s">
        <v>622</v>
      </c>
      <c r="C137" s="263"/>
      <c r="D137" s="263"/>
      <c r="E137" s="263"/>
      <c r="F137" s="263"/>
      <c r="G137" s="263"/>
      <c r="H137" s="105"/>
      <c r="I137" s="53"/>
      <c r="J137" s="53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</row>
    <row r="138" spans="1:20" s="66" customFormat="1" ht="10.9" customHeight="1" x14ac:dyDescent="0.25">
      <c r="A138" s="106"/>
      <c r="B138" s="263" t="s">
        <v>97</v>
      </c>
      <c r="C138" s="263"/>
      <c r="D138" s="265"/>
      <c r="E138" s="265"/>
      <c r="F138" s="265"/>
      <c r="G138" s="265"/>
      <c r="H138" s="71"/>
      <c r="I138" s="53"/>
      <c r="J138" s="53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</row>
    <row r="139" spans="1:20" x14ac:dyDescent="0.25">
      <c r="A139" s="106"/>
      <c r="B139" s="263" t="s">
        <v>98</v>
      </c>
      <c r="C139" s="263"/>
      <c r="D139" s="265"/>
      <c r="E139" s="265"/>
      <c r="F139" s="265"/>
      <c r="G139" s="265"/>
      <c r="H139" s="71"/>
      <c r="I139" s="138"/>
      <c r="J139" s="138"/>
      <c r="K139" s="106"/>
      <c r="L139" s="106"/>
      <c r="M139" s="106"/>
      <c r="N139" s="106"/>
      <c r="O139" s="106"/>
      <c r="P139" s="106"/>
      <c r="Q139" s="106"/>
      <c r="R139" s="106"/>
      <c r="S139" s="106"/>
    </row>
    <row r="140" spans="1:20" x14ac:dyDescent="0.25">
      <c r="A140" s="106"/>
      <c r="B140" s="263" t="s">
        <v>99</v>
      </c>
      <c r="C140" s="263"/>
      <c r="D140" s="273"/>
      <c r="E140" s="274"/>
      <c r="F140" s="275"/>
      <c r="G140" s="273"/>
      <c r="H140" s="138"/>
      <c r="I140" s="138"/>
      <c r="J140" s="138"/>
      <c r="K140" s="106"/>
      <c r="L140" s="106"/>
      <c r="M140" s="106"/>
      <c r="N140" s="106"/>
      <c r="O140" s="106"/>
      <c r="P140" s="106"/>
      <c r="Q140" s="106"/>
      <c r="R140" s="106"/>
      <c r="S140" s="106"/>
    </row>
    <row r="141" spans="1:20" x14ac:dyDescent="0.25">
      <c r="A141" s="106"/>
      <c r="B141" s="40"/>
      <c r="C141" s="134"/>
      <c r="D141" s="135"/>
      <c r="E141" s="136"/>
      <c r="F141" s="106"/>
      <c r="G141" s="137"/>
      <c r="H141" s="138"/>
      <c r="I141" s="138"/>
      <c r="J141" s="138"/>
      <c r="K141" s="106"/>
      <c r="L141" s="106"/>
      <c r="M141" s="106"/>
      <c r="N141" s="106"/>
      <c r="O141" s="106"/>
      <c r="P141" s="106"/>
      <c r="Q141" s="106"/>
      <c r="R141" s="106"/>
      <c r="S141" s="106"/>
    </row>
    <row r="142" spans="1:20" x14ac:dyDescent="0.25">
      <c r="A142" s="106"/>
      <c r="B142" s="40"/>
      <c r="C142" s="134"/>
      <c r="D142" s="135"/>
      <c r="E142" s="136"/>
      <c r="F142" s="106"/>
      <c r="G142" s="137"/>
      <c r="H142" s="138"/>
      <c r="I142" s="138"/>
      <c r="J142" s="138"/>
      <c r="K142" s="106"/>
      <c r="L142" s="106"/>
      <c r="M142" s="106"/>
      <c r="N142" s="106"/>
      <c r="O142" s="106"/>
      <c r="P142" s="106"/>
      <c r="Q142" s="106"/>
      <c r="R142" s="106"/>
      <c r="S142" s="106"/>
    </row>
    <row r="143" spans="1:20" x14ac:dyDescent="0.25">
      <c r="A143" s="106"/>
      <c r="B143" s="40"/>
      <c r="C143" s="134"/>
      <c r="D143" s="135"/>
      <c r="E143" s="136"/>
      <c r="F143" s="106"/>
      <c r="G143" s="137"/>
      <c r="H143" s="138"/>
      <c r="I143" s="138"/>
      <c r="J143" s="138"/>
      <c r="K143" s="106"/>
      <c r="L143" s="106"/>
      <c r="M143" s="106"/>
      <c r="N143" s="106"/>
      <c r="O143" s="106"/>
      <c r="P143" s="106"/>
      <c r="Q143" s="106"/>
      <c r="R143" s="106"/>
      <c r="S143" s="106"/>
    </row>
    <row r="144" spans="1:20" x14ac:dyDescent="0.25">
      <c r="A144" s="106"/>
      <c r="B144" s="40"/>
      <c r="C144" s="134"/>
      <c r="D144" s="135"/>
      <c r="E144" s="136"/>
      <c r="F144" s="106"/>
      <c r="G144" s="137"/>
      <c r="H144" s="138"/>
      <c r="I144" s="138"/>
      <c r="J144" s="138"/>
      <c r="K144" s="106"/>
      <c r="L144" s="106"/>
      <c r="M144" s="106"/>
      <c r="N144" s="106"/>
      <c r="O144" s="106"/>
      <c r="P144" s="106"/>
      <c r="Q144" s="106"/>
      <c r="R144" s="106"/>
      <c r="S144" s="106"/>
    </row>
    <row r="145" spans="1:8" x14ac:dyDescent="0.25">
      <c r="A145" s="106"/>
      <c r="B145" s="40"/>
      <c r="C145" s="134"/>
      <c r="D145" s="135"/>
      <c r="E145" s="136"/>
      <c r="F145" s="106"/>
      <c r="G145" s="137"/>
      <c r="H145" s="138"/>
    </row>
    <row r="146" spans="1:8" x14ac:dyDescent="0.25">
      <c r="B146" s="40"/>
      <c r="C146" s="134"/>
    </row>
  </sheetData>
  <mergeCells count="86">
    <mergeCell ref="F43:G43"/>
    <mergeCell ref="H22:I22"/>
    <mergeCell ref="B33:J33"/>
    <mergeCell ref="F34:G34"/>
    <mergeCell ref="F35:G35"/>
    <mergeCell ref="F36:G36"/>
    <mergeCell ref="F37:G37"/>
    <mergeCell ref="B22:B23"/>
    <mergeCell ref="C22:C23"/>
    <mergeCell ref="D22:D23"/>
    <mergeCell ref="E22:E23"/>
    <mergeCell ref="F22:G22"/>
    <mergeCell ref="H7:I7"/>
    <mergeCell ref="B6:I6"/>
    <mergeCell ref="F40:G40"/>
    <mergeCell ref="F41:G41"/>
    <mergeCell ref="F42:G42"/>
    <mergeCell ref="F38:G38"/>
    <mergeCell ref="F39:G39"/>
    <mergeCell ref="B7:B8"/>
    <mergeCell ref="C7:C8"/>
    <mergeCell ref="D7:D8"/>
    <mergeCell ref="E7:E8"/>
    <mergeCell ref="F7:G7"/>
    <mergeCell ref="B21:I21"/>
    <mergeCell ref="F67:G67"/>
    <mergeCell ref="F68:G68"/>
    <mergeCell ref="F65:G65"/>
    <mergeCell ref="F44:G44"/>
    <mergeCell ref="F45:G45"/>
    <mergeCell ref="F46:G46"/>
    <mergeCell ref="B48:I48"/>
    <mergeCell ref="H49:I49"/>
    <mergeCell ref="B49:B50"/>
    <mergeCell ref="C49:C50"/>
    <mergeCell ref="D49:D50"/>
    <mergeCell ref="E49:E50"/>
    <mergeCell ref="F49:G49"/>
    <mergeCell ref="D95:D96"/>
    <mergeCell ref="E95:E96"/>
    <mergeCell ref="F95:F96"/>
    <mergeCell ref="H58:I58"/>
    <mergeCell ref="B57:I57"/>
    <mergeCell ref="B62:I62"/>
    <mergeCell ref="F64:G64"/>
    <mergeCell ref="B73:D73"/>
    <mergeCell ref="B58:B59"/>
    <mergeCell ref="C58:C59"/>
    <mergeCell ref="D58:D59"/>
    <mergeCell ref="E58:E59"/>
    <mergeCell ref="F58:G58"/>
    <mergeCell ref="F69:G69"/>
    <mergeCell ref="F63:G63"/>
    <mergeCell ref="F66:G66"/>
    <mergeCell ref="C102:C103"/>
    <mergeCell ref="D102:D103"/>
    <mergeCell ref="E102:E103"/>
    <mergeCell ref="F70:G70"/>
    <mergeCell ref="F71:G71"/>
    <mergeCell ref="B77:F77"/>
    <mergeCell ref="B91:F91"/>
    <mergeCell ref="C97:C98"/>
    <mergeCell ref="D97:D98"/>
    <mergeCell ref="E97:E98"/>
    <mergeCell ref="F97:F98"/>
    <mergeCell ref="C93:C94"/>
    <mergeCell ref="D93:D94"/>
    <mergeCell ref="E93:E94"/>
    <mergeCell ref="F93:F94"/>
    <mergeCell ref="C95:C96"/>
    <mergeCell ref="G77:I77"/>
    <mergeCell ref="I109:J132"/>
    <mergeCell ref="F102:F103"/>
    <mergeCell ref="B115:C115"/>
    <mergeCell ref="B100:H100"/>
    <mergeCell ref="H102:H103"/>
    <mergeCell ref="B104:B105"/>
    <mergeCell ref="C104:C105"/>
    <mergeCell ref="D104:D105"/>
    <mergeCell ref="E104:E105"/>
    <mergeCell ref="F104:F105"/>
    <mergeCell ref="H104:H105"/>
    <mergeCell ref="G102:G103"/>
    <mergeCell ref="G104:G105"/>
    <mergeCell ref="B102:B103"/>
    <mergeCell ref="B107:E107"/>
  </mergeCells>
  <hyperlinks>
    <hyperlink ref="J32" location="Woman.ru!A1" display="&lt;&lt; наверх"/>
    <hyperlink ref="J47" location="Woman.ru!A1" display="&lt;&lt; наверх"/>
    <hyperlink ref="J56" location="Woman.ru!A1" display="&lt;&lt; наверх"/>
    <hyperlink ref="D1" location="TITLE!A1" display="TITLE"/>
    <hyperlink ref="D130" location="Woman.ru!A1" display="&lt;&lt; наверх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75"/>
  <sheetViews>
    <sheetView topLeftCell="A56" workbookViewId="0">
      <selection activeCell="J66" sqref="J66"/>
    </sheetView>
  </sheetViews>
  <sheetFormatPr defaultColWidth="19.453125" defaultRowHeight="10.9" customHeight="1" x14ac:dyDescent="0.2"/>
  <cols>
    <col min="1" max="1" width="1.54296875" style="156" customWidth="1"/>
    <col min="2" max="2" width="26" style="156" customWidth="1"/>
    <col min="3" max="3" width="21.453125" style="156" customWidth="1"/>
    <col min="4" max="4" width="13.6328125" style="156" customWidth="1"/>
    <col min="5" max="5" width="17.26953125" style="156" customWidth="1"/>
    <col min="6" max="6" width="12.54296875" style="156" customWidth="1"/>
    <col min="7" max="7" width="13.1796875" style="156" customWidth="1"/>
    <col min="8" max="8" width="12.453125" style="156" customWidth="1"/>
    <col min="9" max="9" width="11.7265625" style="156" customWidth="1"/>
    <col min="10" max="10" width="13.36328125" style="156" customWidth="1"/>
    <col min="11" max="11" width="26.7265625" style="196" customWidth="1"/>
    <col min="12" max="12" width="6.81640625" style="196" customWidth="1"/>
    <col min="13" max="13" width="8.453125" style="196" customWidth="1"/>
    <col min="14" max="14" width="5.7265625" style="196" customWidth="1"/>
    <col min="15" max="19" width="19.453125" style="196" customWidth="1"/>
    <col min="20" max="16384" width="19.453125" style="156"/>
  </cols>
  <sheetData>
    <row r="1" spans="1:19" ht="10.9" customHeight="1" x14ac:dyDescent="0.2">
      <c r="A1" s="106"/>
      <c r="B1" s="106"/>
      <c r="C1" s="106"/>
      <c r="D1" s="9" t="s">
        <v>2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9" ht="10.9" customHeight="1" x14ac:dyDescent="0.2">
      <c r="A2" s="106"/>
      <c r="B2" s="106"/>
      <c r="C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9" ht="17.5" x14ac:dyDescent="0.35">
      <c r="A3" s="106"/>
      <c r="B3" s="106"/>
      <c r="C3" s="106"/>
      <c r="D3" s="108" t="s">
        <v>375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9" ht="9.75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9" ht="9.65" customHeight="1" thickBot="1" x14ac:dyDescent="0.25">
      <c r="A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9" ht="16.5" customHeight="1" thickBot="1" x14ac:dyDescent="0.25">
      <c r="A6" s="106"/>
      <c r="B6" s="897" t="s">
        <v>165</v>
      </c>
      <c r="C6" s="898"/>
      <c r="D6" s="898"/>
      <c r="E6" s="898"/>
      <c r="F6" s="898"/>
      <c r="G6" s="899"/>
      <c r="H6" s="106"/>
      <c r="I6" s="106"/>
      <c r="J6" s="106"/>
      <c r="K6" s="106"/>
      <c r="L6" s="106"/>
      <c r="M6" s="106"/>
      <c r="Q6" s="156"/>
      <c r="R6" s="156"/>
      <c r="S6" s="156"/>
    </row>
    <row r="7" spans="1:19" ht="9" x14ac:dyDescent="0.2">
      <c r="A7" s="106"/>
      <c r="B7" s="953" t="s">
        <v>11</v>
      </c>
      <c r="C7" s="925" t="s">
        <v>12</v>
      </c>
      <c r="D7" s="956" t="s">
        <v>55</v>
      </c>
      <c r="E7" s="958" t="s">
        <v>102</v>
      </c>
      <c r="F7" s="1061" t="s">
        <v>166</v>
      </c>
      <c r="G7" s="927"/>
      <c r="H7" s="106"/>
      <c r="I7" s="106"/>
      <c r="J7" s="106"/>
      <c r="K7" s="106"/>
      <c r="L7" s="106"/>
      <c r="M7" s="106"/>
      <c r="N7" s="156"/>
      <c r="O7" s="156"/>
      <c r="P7" s="156"/>
      <c r="Q7" s="156"/>
      <c r="R7" s="156"/>
      <c r="S7" s="156"/>
    </row>
    <row r="8" spans="1:19" ht="9.5" thickBot="1" x14ac:dyDescent="0.25">
      <c r="A8" s="106"/>
      <c r="B8" s="1058"/>
      <c r="C8" s="1027"/>
      <c r="D8" s="1059"/>
      <c r="E8" s="1060"/>
      <c r="F8" s="217" t="s">
        <v>15</v>
      </c>
      <c r="G8" s="218" t="s">
        <v>16</v>
      </c>
      <c r="H8" s="106"/>
      <c r="I8" s="106"/>
      <c r="J8" s="106"/>
      <c r="K8" s="106"/>
      <c r="L8" s="106"/>
      <c r="M8" s="106"/>
      <c r="N8" s="156"/>
      <c r="O8" s="156"/>
      <c r="P8" s="156"/>
      <c r="Q8" s="156"/>
      <c r="R8" s="156"/>
      <c r="S8" s="156"/>
    </row>
    <row r="9" spans="1:19" ht="9" x14ac:dyDescent="0.2">
      <c r="A9" s="106"/>
      <c r="B9" s="219" t="s">
        <v>105</v>
      </c>
      <c r="C9" s="220" t="s">
        <v>106</v>
      </c>
      <c r="D9" s="221">
        <v>3200</v>
      </c>
      <c r="E9" s="222" t="s">
        <v>377</v>
      </c>
      <c r="F9" s="223">
        <v>2475000</v>
      </c>
      <c r="G9" s="224">
        <v>3300</v>
      </c>
      <c r="H9" s="106"/>
      <c r="I9" s="106"/>
      <c r="J9" s="106"/>
      <c r="K9" s="106"/>
      <c r="L9" s="106"/>
      <c r="M9" s="106"/>
      <c r="N9" s="156"/>
      <c r="O9" s="156"/>
      <c r="P9" s="156"/>
      <c r="Q9" s="156"/>
      <c r="R9" s="156"/>
      <c r="S9" s="156"/>
    </row>
    <row r="10" spans="1:19" ht="9" x14ac:dyDescent="0.2">
      <c r="A10" s="106"/>
      <c r="B10" s="117" t="s">
        <v>224</v>
      </c>
      <c r="C10" s="118" t="s">
        <v>106</v>
      </c>
      <c r="D10" s="119">
        <v>2000</v>
      </c>
      <c r="E10" s="225" t="s">
        <v>377</v>
      </c>
      <c r="F10" s="121">
        <v>1500000</v>
      </c>
      <c r="G10" s="120">
        <v>2000</v>
      </c>
      <c r="H10" s="106"/>
      <c r="I10" s="106"/>
      <c r="J10" s="106"/>
      <c r="K10" s="106"/>
      <c r="L10" s="106"/>
      <c r="M10" s="106"/>
      <c r="N10" s="156"/>
      <c r="O10" s="156"/>
      <c r="P10" s="156"/>
      <c r="Q10" s="156"/>
      <c r="R10" s="156"/>
      <c r="S10" s="156"/>
    </row>
    <row r="11" spans="1:19" ht="9" x14ac:dyDescent="0.2">
      <c r="A11" s="106"/>
      <c r="B11" s="117" t="s">
        <v>107</v>
      </c>
      <c r="C11" s="118" t="s">
        <v>106</v>
      </c>
      <c r="D11" s="119">
        <v>1500</v>
      </c>
      <c r="E11" s="225" t="s">
        <v>377</v>
      </c>
      <c r="F11" s="121">
        <v>1050000</v>
      </c>
      <c r="G11" s="120">
        <v>1400</v>
      </c>
      <c r="H11" s="106"/>
      <c r="I11" s="106"/>
      <c r="J11" s="106"/>
      <c r="K11" s="106"/>
      <c r="L11" s="106"/>
      <c r="M11" s="106"/>
      <c r="N11" s="156"/>
      <c r="O11" s="156"/>
      <c r="P11" s="156"/>
      <c r="Q11" s="156"/>
      <c r="R11" s="156"/>
      <c r="S11" s="156"/>
    </row>
    <row r="12" spans="1:19" ht="9" x14ac:dyDescent="0.2">
      <c r="A12" s="106"/>
      <c r="B12" s="117" t="s">
        <v>108</v>
      </c>
      <c r="C12" s="118" t="s">
        <v>106</v>
      </c>
      <c r="D12" s="119">
        <v>900</v>
      </c>
      <c r="E12" s="225" t="s">
        <v>377</v>
      </c>
      <c r="F12" s="121">
        <v>600000</v>
      </c>
      <c r="G12" s="120">
        <v>800</v>
      </c>
      <c r="H12" s="106"/>
      <c r="I12" s="106"/>
      <c r="J12" s="106"/>
      <c r="K12" s="106"/>
      <c r="L12" s="106"/>
      <c r="M12" s="106"/>
      <c r="N12" s="156"/>
      <c r="O12" s="156"/>
      <c r="P12" s="156"/>
      <c r="Q12" s="156"/>
      <c r="R12" s="156"/>
      <c r="S12" s="156"/>
    </row>
    <row r="13" spans="1:19" ht="9" x14ac:dyDescent="0.2">
      <c r="A13" s="106"/>
      <c r="B13" s="117" t="s">
        <v>109</v>
      </c>
      <c r="C13" s="118" t="s">
        <v>110</v>
      </c>
      <c r="D13" s="119">
        <v>1600</v>
      </c>
      <c r="E13" s="225" t="s">
        <v>377</v>
      </c>
      <c r="F13" s="121">
        <v>937500</v>
      </c>
      <c r="G13" s="120">
        <v>1250</v>
      </c>
      <c r="H13" s="106"/>
      <c r="I13" s="106"/>
      <c r="J13" s="106"/>
      <c r="K13" s="106"/>
      <c r="L13" s="106"/>
      <c r="M13" s="106"/>
      <c r="N13" s="156"/>
      <c r="O13" s="156"/>
      <c r="P13" s="156"/>
      <c r="Q13" s="156"/>
      <c r="R13" s="156"/>
      <c r="S13" s="156"/>
    </row>
    <row r="14" spans="1:19" ht="9" x14ac:dyDescent="0.2">
      <c r="A14" s="106"/>
      <c r="B14" s="117" t="s">
        <v>111</v>
      </c>
      <c r="C14" s="118" t="s">
        <v>168</v>
      </c>
      <c r="D14" s="119">
        <v>800</v>
      </c>
      <c r="E14" s="225" t="s">
        <v>377</v>
      </c>
      <c r="F14" s="121">
        <v>525000</v>
      </c>
      <c r="G14" s="120">
        <v>700</v>
      </c>
      <c r="H14" s="106"/>
      <c r="I14" s="106"/>
      <c r="J14" s="106"/>
      <c r="K14" s="106"/>
      <c r="L14" s="106"/>
      <c r="M14" s="106"/>
      <c r="N14" s="156"/>
      <c r="O14" s="156"/>
      <c r="P14" s="156"/>
      <c r="Q14" s="156"/>
      <c r="R14" s="156"/>
      <c r="S14" s="156"/>
    </row>
    <row r="15" spans="1:19" ht="9" x14ac:dyDescent="0.2">
      <c r="A15" s="106"/>
      <c r="B15" s="117" t="s">
        <v>257</v>
      </c>
      <c r="C15" s="118" t="s">
        <v>112</v>
      </c>
      <c r="D15" s="119">
        <v>350</v>
      </c>
      <c r="E15" s="225" t="s">
        <v>377</v>
      </c>
      <c r="F15" s="121">
        <f>G15*750</f>
        <v>225000</v>
      </c>
      <c r="G15" s="120">
        <v>300</v>
      </c>
      <c r="H15" s="106"/>
      <c r="I15" s="106"/>
      <c r="J15" s="106"/>
      <c r="K15" s="106"/>
      <c r="L15" s="106"/>
      <c r="M15" s="106"/>
      <c r="N15" s="156"/>
      <c r="O15" s="156"/>
      <c r="P15" s="156"/>
      <c r="Q15" s="156"/>
      <c r="R15" s="156"/>
      <c r="S15" s="156"/>
    </row>
    <row r="16" spans="1:19" ht="9" x14ac:dyDescent="0.2">
      <c r="A16" s="106"/>
      <c r="B16" s="123" t="s">
        <v>114</v>
      </c>
      <c r="C16" s="226" t="s">
        <v>115</v>
      </c>
      <c r="D16" s="119">
        <v>800</v>
      </c>
      <c r="E16" s="225" t="s">
        <v>378</v>
      </c>
      <c r="F16" s="121">
        <f>G16*750</f>
        <v>525000</v>
      </c>
      <c r="G16" s="227">
        <v>700</v>
      </c>
      <c r="H16" s="106"/>
      <c r="I16" s="106"/>
      <c r="J16" s="106"/>
      <c r="K16" s="106"/>
      <c r="L16" s="106"/>
      <c r="M16" s="106"/>
      <c r="N16" s="156"/>
      <c r="O16" s="156"/>
      <c r="P16" s="156"/>
      <c r="Q16" s="156"/>
      <c r="R16" s="156"/>
      <c r="S16" s="156"/>
    </row>
    <row r="17" spans="1:19" ht="9" x14ac:dyDescent="0.2">
      <c r="A17" s="106"/>
      <c r="B17" s="123" t="s">
        <v>116</v>
      </c>
      <c r="C17" s="226" t="s">
        <v>115</v>
      </c>
      <c r="D17" s="119">
        <v>600</v>
      </c>
      <c r="E17" s="225" t="s">
        <v>378</v>
      </c>
      <c r="F17" s="121">
        <f>G17*750</f>
        <v>375000</v>
      </c>
      <c r="G17" s="227">
        <v>500</v>
      </c>
      <c r="H17" s="106"/>
      <c r="I17" s="106"/>
      <c r="J17" s="106"/>
      <c r="K17" s="106"/>
      <c r="L17" s="106"/>
      <c r="M17" s="106"/>
      <c r="N17" s="156"/>
      <c r="O17" s="156"/>
      <c r="P17" s="156"/>
      <c r="Q17" s="156"/>
      <c r="R17" s="156"/>
      <c r="S17" s="156"/>
    </row>
    <row r="18" spans="1:19" ht="27.5" thickBot="1" x14ac:dyDescent="0.25">
      <c r="A18" s="106"/>
      <c r="B18" s="130" t="s">
        <v>117</v>
      </c>
      <c r="C18" s="131" t="s">
        <v>106</v>
      </c>
      <c r="D18" s="132">
        <v>2300</v>
      </c>
      <c r="E18" s="228" t="s">
        <v>378</v>
      </c>
      <c r="F18" s="127" t="s">
        <v>169</v>
      </c>
      <c r="G18" s="126" t="s">
        <v>169</v>
      </c>
      <c r="H18" s="106"/>
      <c r="I18" s="106"/>
      <c r="J18" s="106"/>
      <c r="K18" s="106"/>
      <c r="L18" s="106"/>
      <c r="M18" s="106"/>
      <c r="N18" s="156"/>
      <c r="O18" s="156"/>
      <c r="P18" s="156"/>
      <c r="Q18" s="156"/>
      <c r="R18" s="156"/>
      <c r="S18" s="156"/>
    </row>
    <row r="19" spans="1:19" ht="18" customHeight="1" thickBot="1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56"/>
      <c r="P19" s="156"/>
      <c r="Q19" s="156"/>
      <c r="R19" s="156"/>
      <c r="S19" s="156"/>
    </row>
    <row r="20" spans="1:19" ht="16.5" customHeight="1" thickBot="1" x14ac:dyDescent="0.25">
      <c r="A20" s="106"/>
      <c r="B20" s="897" t="s">
        <v>118</v>
      </c>
      <c r="C20" s="898"/>
      <c r="D20" s="898"/>
      <c r="E20" s="898"/>
      <c r="F20" s="898"/>
      <c r="G20" s="899"/>
      <c r="H20" s="106"/>
      <c r="I20" s="106"/>
      <c r="J20" s="106"/>
      <c r="K20" s="106"/>
      <c r="L20" s="106"/>
      <c r="M20" s="106"/>
      <c r="N20" s="156"/>
      <c r="O20" s="156"/>
      <c r="P20" s="156"/>
      <c r="Q20" s="156"/>
      <c r="R20" s="156"/>
      <c r="S20" s="156"/>
    </row>
    <row r="21" spans="1:19" ht="10.9" customHeight="1" x14ac:dyDescent="0.2">
      <c r="A21" s="106"/>
      <c r="B21" s="953" t="s">
        <v>11</v>
      </c>
      <c r="C21" s="925" t="s">
        <v>12</v>
      </c>
      <c r="D21" s="956" t="s">
        <v>42</v>
      </c>
      <c r="E21" s="958" t="s">
        <v>102</v>
      </c>
      <c r="F21" s="1038" t="s">
        <v>170</v>
      </c>
      <c r="G21" s="961"/>
      <c r="H21" s="106"/>
      <c r="I21" s="106"/>
      <c r="J21" s="106"/>
      <c r="K21" s="106"/>
      <c r="L21" s="106"/>
      <c r="M21" s="106"/>
      <c r="N21" s="156"/>
      <c r="O21" s="156"/>
      <c r="P21" s="156"/>
      <c r="Q21" s="156"/>
      <c r="R21" s="156"/>
      <c r="S21" s="156"/>
    </row>
    <row r="22" spans="1:19" ht="10.9" customHeight="1" x14ac:dyDescent="0.2">
      <c r="A22" s="106"/>
      <c r="B22" s="954"/>
      <c r="C22" s="955"/>
      <c r="D22" s="957"/>
      <c r="E22" s="959"/>
      <c r="F22" s="109" t="s">
        <v>15</v>
      </c>
      <c r="G22" s="110" t="s">
        <v>16</v>
      </c>
      <c r="H22" s="106"/>
      <c r="I22" s="106"/>
      <c r="J22" s="106"/>
      <c r="K22" s="106"/>
      <c r="L22" s="106"/>
      <c r="M22" s="106"/>
      <c r="N22" s="156"/>
      <c r="O22" s="156"/>
      <c r="P22" s="156"/>
      <c r="Q22" s="156"/>
      <c r="R22" s="156"/>
      <c r="S22" s="156"/>
    </row>
    <row r="23" spans="1:19" s="196" customFormat="1" ht="32.25" customHeight="1" x14ac:dyDescent="0.2">
      <c r="A23" s="106"/>
      <c r="B23" s="117" t="s">
        <v>122</v>
      </c>
      <c r="C23" s="118" t="s">
        <v>123</v>
      </c>
      <c r="D23" s="119">
        <v>2300</v>
      </c>
      <c r="E23" s="119" t="s">
        <v>171</v>
      </c>
      <c r="F23" s="119">
        <f t="shared" ref="F23:F27" si="0">G23*350</f>
        <v>700000</v>
      </c>
      <c r="G23" s="122">
        <v>2000</v>
      </c>
      <c r="H23" s="106"/>
      <c r="I23" s="106"/>
      <c r="J23" s="106"/>
      <c r="K23" s="106"/>
      <c r="L23" s="106"/>
      <c r="M23" s="106"/>
    </row>
    <row r="24" spans="1:19" s="196" customFormat="1" ht="34.5" customHeight="1" x14ac:dyDescent="0.2">
      <c r="A24" s="106"/>
      <c r="B24" s="117" t="s">
        <v>125</v>
      </c>
      <c r="C24" s="118" t="s">
        <v>123</v>
      </c>
      <c r="D24" s="119">
        <v>1900</v>
      </c>
      <c r="E24" s="119" t="s">
        <v>171</v>
      </c>
      <c r="F24" s="119">
        <f t="shared" si="0"/>
        <v>595000</v>
      </c>
      <c r="G24" s="122">
        <v>1700</v>
      </c>
      <c r="H24" s="106"/>
      <c r="I24" s="106"/>
      <c r="J24" s="106"/>
      <c r="K24" s="106"/>
      <c r="L24" s="106"/>
      <c r="M24" s="106"/>
    </row>
    <row r="25" spans="1:19" ht="33.75" customHeight="1" x14ac:dyDescent="0.2">
      <c r="A25" s="106"/>
      <c r="B25" s="117" t="s">
        <v>126</v>
      </c>
      <c r="C25" s="118" t="s">
        <v>123</v>
      </c>
      <c r="D25" s="119">
        <v>2400</v>
      </c>
      <c r="E25" s="119" t="s">
        <v>171</v>
      </c>
      <c r="F25" s="119">
        <f t="shared" si="0"/>
        <v>770000</v>
      </c>
      <c r="G25" s="122">
        <v>2200</v>
      </c>
      <c r="H25" s="106"/>
      <c r="I25" s="106"/>
      <c r="J25" s="106"/>
      <c r="K25" s="106"/>
      <c r="L25" s="106"/>
      <c r="M25" s="106"/>
      <c r="N25" s="156"/>
      <c r="O25" s="156"/>
      <c r="P25" s="156"/>
      <c r="Q25" s="156"/>
      <c r="R25" s="156"/>
      <c r="S25" s="156"/>
    </row>
    <row r="26" spans="1:19" s="196" customFormat="1" ht="24.75" customHeight="1" x14ac:dyDescent="0.2">
      <c r="A26" s="106"/>
      <c r="B26" s="117" t="s">
        <v>172</v>
      </c>
      <c r="C26" s="118" t="s">
        <v>123</v>
      </c>
      <c r="D26" s="119">
        <v>3100</v>
      </c>
      <c r="E26" s="119" t="s">
        <v>171</v>
      </c>
      <c r="F26" s="119">
        <f t="shared" si="0"/>
        <v>1015000</v>
      </c>
      <c r="G26" s="122">
        <v>2900</v>
      </c>
      <c r="H26" s="106"/>
      <c r="I26" s="106"/>
      <c r="J26" s="106"/>
      <c r="K26" s="106"/>
      <c r="L26" s="106"/>
      <c r="M26" s="106"/>
    </row>
    <row r="27" spans="1:19" ht="30.75" customHeight="1" x14ac:dyDescent="0.2">
      <c r="A27" s="106"/>
      <c r="B27" s="117" t="s">
        <v>173</v>
      </c>
      <c r="C27" s="118" t="s">
        <v>123</v>
      </c>
      <c r="D27" s="119">
        <v>3650</v>
      </c>
      <c r="E27" s="119" t="s">
        <v>171</v>
      </c>
      <c r="F27" s="119">
        <f t="shared" si="0"/>
        <v>1120000</v>
      </c>
      <c r="G27" s="122">
        <v>3200</v>
      </c>
      <c r="H27" s="106"/>
      <c r="I27" s="106"/>
      <c r="J27" s="106"/>
      <c r="K27" s="106"/>
      <c r="L27" s="106"/>
      <c r="M27" s="106"/>
      <c r="N27" s="156"/>
      <c r="O27" s="156"/>
      <c r="P27" s="156"/>
      <c r="Q27" s="156"/>
      <c r="R27" s="156"/>
      <c r="S27" s="156"/>
    </row>
    <row r="28" spans="1:19" ht="24.75" customHeight="1" x14ac:dyDescent="0.2">
      <c r="A28" s="106"/>
      <c r="B28" s="117" t="s">
        <v>129</v>
      </c>
      <c r="C28" s="118" t="s">
        <v>106</v>
      </c>
      <c r="D28" s="119">
        <v>500000</v>
      </c>
      <c r="E28" s="119" t="s">
        <v>167</v>
      </c>
      <c r="F28" s="119" t="s">
        <v>169</v>
      </c>
      <c r="G28" s="122" t="s">
        <v>169</v>
      </c>
      <c r="H28" s="106"/>
      <c r="I28" s="106"/>
      <c r="J28" s="106"/>
      <c r="K28" s="106"/>
      <c r="L28" s="106"/>
      <c r="M28" s="106"/>
      <c r="S28" s="156"/>
    </row>
    <row r="29" spans="1:19" ht="24.75" customHeight="1" x14ac:dyDescent="0.2">
      <c r="A29" s="106"/>
      <c r="B29" s="117" t="s">
        <v>529</v>
      </c>
      <c r="C29" s="118" t="s">
        <v>123</v>
      </c>
      <c r="D29" s="119">
        <v>5000</v>
      </c>
      <c r="E29" s="119" t="s">
        <v>171</v>
      </c>
      <c r="F29" s="119">
        <f t="shared" ref="F29" si="1">G29*350</f>
        <v>1400000</v>
      </c>
      <c r="G29" s="122">
        <v>4000</v>
      </c>
      <c r="H29" s="106"/>
      <c r="I29" s="106"/>
      <c r="J29" s="106"/>
      <c r="K29" s="106"/>
      <c r="L29" s="106"/>
      <c r="M29" s="106"/>
      <c r="S29" s="156"/>
    </row>
    <row r="30" spans="1:19" ht="24.75" customHeight="1" thickBot="1" x14ac:dyDescent="0.25">
      <c r="A30" s="106"/>
      <c r="B30" s="130" t="s">
        <v>174</v>
      </c>
      <c r="C30" s="131" t="s">
        <v>175</v>
      </c>
      <c r="D30" s="132"/>
      <c r="E30" s="132"/>
      <c r="F30" s="132" t="s">
        <v>169</v>
      </c>
      <c r="G30" s="133" t="s">
        <v>169</v>
      </c>
      <c r="H30" s="106"/>
      <c r="I30" s="106"/>
      <c r="J30" s="106"/>
      <c r="K30" s="106"/>
      <c r="L30" s="106"/>
      <c r="M30" s="106"/>
      <c r="S30" s="156"/>
    </row>
    <row r="31" spans="1:19" ht="24.75" customHeight="1" thickBot="1" x14ac:dyDescent="0.25">
      <c r="A31" s="106"/>
      <c r="B31" s="40" t="s">
        <v>30</v>
      </c>
      <c r="C31" s="149"/>
      <c r="D31" s="149"/>
      <c r="E31" s="149"/>
      <c r="F31" s="149"/>
      <c r="G31" s="149"/>
      <c r="H31" s="139" t="s">
        <v>31</v>
      </c>
      <c r="I31" s="106"/>
      <c r="J31" s="106"/>
      <c r="K31" s="106"/>
      <c r="L31" s="106"/>
      <c r="M31" s="106"/>
      <c r="N31" s="106"/>
    </row>
    <row r="32" spans="1:19" s="107" customFormat="1" ht="12" thickBot="1" x14ac:dyDescent="0.3">
      <c r="A32" s="106"/>
      <c r="B32" s="897" t="s">
        <v>226</v>
      </c>
      <c r="C32" s="898"/>
      <c r="D32" s="898"/>
      <c r="E32" s="898"/>
      <c r="F32" s="898"/>
      <c r="G32" s="898"/>
      <c r="H32" s="898"/>
      <c r="I32" s="898"/>
      <c r="J32" s="899"/>
      <c r="K32" s="106"/>
      <c r="L32" s="106"/>
      <c r="M32" s="106"/>
      <c r="N32" s="106"/>
      <c r="O32" s="106"/>
      <c r="P32" s="106"/>
      <c r="Q32" s="106"/>
      <c r="R32" s="106"/>
      <c r="S32" s="106"/>
    </row>
    <row r="33" spans="1:20" s="107" customFormat="1" ht="18.5" thickBot="1" x14ac:dyDescent="0.3">
      <c r="A33" s="106"/>
      <c r="B33" s="140" t="s">
        <v>39</v>
      </c>
      <c r="C33" s="141" t="s">
        <v>12</v>
      </c>
      <c r="D33" s="141" t="s">
        <v>132</v>
      </c>
      <c r="E33" s="141" t="s">
        <v>41</v>
      </c>
      <c r="F33" s="1039" t="s">
        <v>42</v>
      </c>
      <c r="G33" s="1040"/>
      <c r="H33" s="141" t="s">
        <v>43</v>
      </c>
      <c r="I33" s="141" t="s">
        <v>44</v>
      </c>
      <c r="J33" s="142" t="s">
        <v>45</v>
      </c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20" s="107" customFormat="1" ht="18.5" customHeight="1" x14ac:dyDescent="0.25">
      <c r="A34" s="106"/>
      <c r="B34" s="437" t="s">
        <v>133</v>
      </c>
      <c r="C34" s="144" t="s">
        <v>364</v>
      </c>
      <c r="D34" s="144" t="s">
        <v>176</v>
      </c>
      <c r="E34" s="145" t="s">
        <v>19</v>
      </c>
      <c r="F34" s="1041">
        <v>4300</v>
      </c>
      <c r="G34" s="1041"/>
      <c r="H34" s="457">
        <v>100000</v>
      </c>
      <c r="I34" s="457">
        <v>30000</v>
      </c>
      <c r="J34" s="458">
        <f>F34*H34/1000</f>
        <v>430000</v>
      </c>
      <c r="K34" s="438"/>
      <c r="L34" s="502"/>
      <c r="M34" s="503"/>
      <c r="N34" s="106"/>
      <c r="O34" s="106"/>
      <c r="P34" s="106"/>
      <c r="Q34" s="106"/>
      <c r="R34" s="106"/>
      <c r="S34" s="106"/>
      <c r="T34" s="106"/>
    </row>
    <row r="35" spans="1:20" s="107" customFormat="1" ht="21.5" customHeight="1" x14ac:dyDescent="0.25">
      <c r="A35" s="106"/>
      <c r="B35" s="441" t="s">
        <v>137</v>
      </c>
      <c r="C35" s="442" t="s">
        <v>134</v>
      </c>
      <c r="D35" s="442" t="s">
        <v>176</v>
      </c>
      <c r="E35" s="443" t="s">
        <v>19</v>
      </c>
      <c r="F35" s="1033">
        <v>4100</v>
      </c>
      <c r="G35" s="1034"/>
      <c r="H35" s="444">
        <v>300000</v>
      </c>
      <c r="I35" s="444">
        <v>100000</v>
      </c>
      <c r="J35" s="445">
        <f t="shared" ref="J35:J45" si="2">F35*H35/1000</f>
        <v>1230000</v>
      </c>
      <c r="K35" s="435"/>
      <c r="L35" s="504"/>
      <c r="M35" s="435"/>
      <c r="N35" s="290"/>
      <c r="O35" s="106"/>
      <c r="P35" s="106"/>
      <c r="Q35" s="106"/>
      <c r="R35" s="106"/>
      <c r="S35" s="106"/>
    </row>
    <row r="36" spans="1:20" s="107" customFormat="1" ht="24" customHeight="1" thickBot="1" x14ac:dyDescent="0.3">
      <c r="A36" s="106"/>
      <c r="B36" s="146" t="s">
        <v>138</v>
      </c>
      <c r="C36" s="446" t="s">
        <v>134</v>
      </c>
      <c r="D36" s="446" t="s">
        <v>176</v>
      </c>
      <c r="E36" s="447" t="s">
        <v>19</v>
      </c>
      <c r="F36" s="1037">
        <v>3900</v>
      </c>
      <c r="G36" s="1037"/>
      <c r="H36" s="459">
        <v>500000</v>
      </c>
      <c r="I36" s="459">
        <v>150000</v>
      </c>
      <c r="J36" s="448">
        <f t="shared" si="2"/>
        <v>1950000</v>
      </c>
      <c r="K36" s="435"/>
      <c r="L36" s="435"/>
      <c r="M36" s="435"/>
      <c r="N36" s="106"/>
      <c r="O36" s="106"/>
      <c r="P36" s="106"/>
      <c r="Q36" s="106"/>
      <c r="R36" s="106"/>
      <c r="S36" s="106"/>
    </row>
    <row r="37" spans="1:20" s="107" customFormat="1" ht="22" customHeight="1" x14ac:dyDescent="0.25">
      <c r="A37" s="106"/>
      <c r="B37" s="143" t="s">
        <v>139</v>
      </c>
      <c r="C37" s="144" t="s">
        <v>134</v>
      </c>
      <c r="D37" s="144" t="s">
        <v>177</v>
      </c>
      <c r="E37" s="145" t="s">
        <v>19</v>
      </c>
      <c r="F37" s="1031">
        <v>4900</v>
      </c>
      <c r="G37" s="1032"/>
      <c r="H37" s="457">
        <v>100000</v>
      </c>
      <c r="I37" s="463">
        <v>30000</v>
      </c>
      <c r="J37" s="460">
        <f t="shared" si="2"/>
        <v>490000</v>
      </c>
      <c r="K37" s="438"/>
      <c r="L37" s="502"/>
      <c r="M37" s="503"/>
      <c r="N37" s="106"/>
      <c r="O37" s="290"/>
      <c r="P37" s="106"/>
      <c r="Q37" s="106"/>
      <c r="R37" s="106"/>
      <c r="S37" s="106"/>
      <c r="T37" s="106"/>
    </row>
    <row r="38" spans="1:20" s="107" customFormat="1" ht="19.5" customHeight="1" x14ac:dyDescent="0.25">
      <c r="A38" s="106"/>
      <c r="B38" s="441" t="s">
        <v>178</v>
      </c>
      <c r="C38" s="442" t="s">
        <v>134</v>
      </c>
      <c r="D38" s="442" t="s">
        <v>177</v>
      </c>
      <c r="E38" s="443" t="s">
        <v>19</v>
      </c>
      <c r="F38" s="1033">
        <v>4700</v>
      </c>
      <c r="G38" s="1034"/>
      <c r="H38" s="444">
        <v>300000</v>
      </c>
      <c r="I38" s="444">
        <v>100000</v>
      </c>
      <c r="J38" s="445">
        <f t="shared" si="2"/>
        <v>1410000</v>
      </c>
      <c r="K38" s="435"/>
      <c r="L38" s="435"/>
      <c r="M38" s="435"/>
      <c r="N38" s="106"/>
      <c r="O38" s="106"/>
      <c r="P38" s="106"/>
      <c r="Q38" s="106"/>
      <c r="R38" s="106"/>
      <c r="S38" s="106"/>
    </row>
    <row r="39" spans="1:20" s="107" customFormat="1" ht="24.5" customHeight="1" thickBot="1" x14ac:dyDescent="0.3">
      <c r="A39" s="106"/>
      <c r="B39" s="146" t="s">
        <v>179</v>
      </c>
      <c r="C39" s="446" t="s">
        <v>134</v>
      </c>
      <c r="D39" s="446" t="s">
        <v>177</v>
      </c>
      <c r="E39" s="447" t="s">
        <v>19</v>
      </c>
      <c r="F39" s="1037">
        <v>4500</v>
      </c>
      <c r="G39" s="1037"/>
      <c r="H39" s="459">
        <v>500000</v>
      </c>
      <c r="I39" s="459">
        <v>150000</v>
      </c>
      <c r="J39" s="448">
        <f t="shared" si="2"/>
        <v>2250000</v>
      </c>
      <c r="K39" s="435"/>
      <c r="L39" s="504"/>
      <c r="M39" s="435"/>
      <c r="N39" s="290"/>
      <c r="O39" s="106"/>
      <c r="P39" s="106"/>
      <c r="Q39" s="106"/>
      <c r="R39" s="106"/>
      <c r="S39" s="106"/>
    </row>
    <row r="40" spans="1:20" s="107" customFormat="1" ht="27" customHeight="1" x14ac:dyDescent="0.25">
      <c r="A40" s="106"/>
      <c r="B40" s="143" t="s">
        <v>180</v>
      </c>
      <c r="C40" s="144" t="s">
        <v>134</v>
      </c>
      <c r="D40" s="144" t="s">
        <v>135</v>
      </c>
      <c r="E40" s="145" t="s">
        <v>19</v>
      </c>
      <c r="F40" s="1031">
        <v>5300</v>
      </c>
      <c r="G40" s="1032"/>
      <c r="H40" s="457">
        <v>100000</v>
      </c>
      <c r="I40" s="463">
        <v>30000</v>
      </c>
      <c r="J40" s="460">
        <f t="shared" si="2"/>
        <v>530000</v>
      </c>
      <c r="K40" s="438"/>
      <c r="L40" s="502"/>
      <c r="M40" s="503"/>
      <c r="N40" s="106"/>
      <c r="O40" s="290"/>
      <c r="P40" s="106"/>
      <c r="Q40" s="106"/>
      <c r="R40" s="106"/>
      <c r="S40" s="106"/>
      <c r="T40" s="106"/>
    </row>
    <row r="41" spans="1:20" s="107" customFormat="1" ht="19.5" customHeight="1" x14ac:dyDescent="0.25">
      <c r="A41" s="106"/>
      <c r="B41" s="441" t="s">
        <v>181</v>
      </c>
      <c r="C41" s="442" t="s">
        <v>134</v>
      </c>
      <c r="D41" s="442" t="s">
        <v>135</v>
      </c>
      <c r="E41" s="443" t="s">
        <v>19</v>
      </c>
      <c r="F41" s="1033">
        <v>5100</v>
      </c>
      <c r="G41" s="1034"/>
      <c r="H41" s="444">
        <v>300000</v>
      </c>
      <c r="I41" s="444">
        <v>100000</v>
      </c>
      <c r="J41" s="445">
        <f t="shared" si="2"/>
        <v>1530000</v>
      </c>
      <c r="K41" s="435"/>
      <c r="L41" s="435"/>
      <c r="M41" s="435"/>
      <c r="N41" s="106"/>
      <c r="O41" s="106"/>
      <c r="P41" s="106"/>
      <c r="Q41" s="106"/>
      <c r="R41" s="106"/>
      <c r="S41" s="106"/>
    </row>
    <row r="42" spans="1:20" s="107" customFormat="1" ht="20.5" customHeight="1" thickBot="1" x14ac:dyDescent="0.3">
      <c r="A42" s="106"/>
      <c r="B42" s="146" t="s">
        <v>365</v>
      </c>
      <c r="C42" s="446" t="s">
        <v>134</v>
      </c>
      <c r="D42" s="446" t="s">
        <v>135</v>
      </c>
      <c r="E42" s="447" t="s">
        <v>19</v>
      </c>
      <c r="F42" s="1037">
        <v>4900</v>
      </c>
      <c r="G42" s="1037"/>
      <c r="H42" s="459">
        <v>500000</v>
      </c>
      <c r="I42" s="459">
        <v>150000</v>
      </c>
      <c r="J42" s="448">
        <f t="shared" si="2"/>
        <v>2450000</v>
      </c>
      <c r="K42" s="435"/>
      <c r="L42" s="504"/>
      <c r="M42" s="435"/>
      <c r="N42" s="290"/>
      <c r="O42" s="106"/>
      <c r="P42" s="106"/>
      <c r="Q42" s="106"/>
      <c r="R42" s="106"/>
      <c r="S42" s="106"/>
    </row>
    <row r="43" spans="1:20" s="107" customFormat="1" ht="15" customHeight="1" x14ac:dyDescent="0.25">
      <c r="A43" s="106"/>
      <c r="B43" s="143" t="s">
        <v>366</v>
      </c>
      <c r="C43" s="144" t="s">
        <v>134</v>
      </c>
      <c r="D43" s="144" t="s">
        <v>225</v>
      </c>
      <c r="E43" s="145" t="s">
        <v>19</v>
      </c>
      <c r="F43" s="1031">
        <v>5200</v>
      </c>
      <c r="G43" s="1032"/>
      <c r="H43" s="457">
        <v>100000</v>
      </c>
      <c r="I43" s="463">
        <v>30000</v>
      </c>
      <c r="J43" s="460">
        <f t="shared" si="2"/>
        <v>520000</v>
      </c>
      <c r="K43" s="438"/>
      <c r="L43" s="502"/>
      <c r="M43" s="503"/>
      <c r="N43" s="106"/>
      <c r="O43" s="290"/>
      <c r="P43" s="106"/>
      <c r="Q43" s="106"/>
      <c r="R43" s="106"/>
      <c r="S43" s="106"/>
      <c r="T43" s="106"/>
    </row>
    <row r="44" spans="1:20" s="107" customFormat="1" ht="11.5" x14ac:dyDescent="0.25">
      <c r="A44" s="106"/>
      <c r="B44" s="441" t="s">
        <v>367</v>
      </c>
      <c r="C44" s="442" t="s">
        <v>134</v>
      </c>
      <c r="D44" s="442" t="s">
        <v>225</v>
      </c>
      <c r="E44" s="443" t="s">
        <v>19</v>
      </c>
      <c r="F44" s="1033">
        <v>5000</v>
      </c>
      <c r="G44" s="1034"/>
      <c r="H44" s="444">
        <v>300000</v>
      </c>
      <c r="I44" s="444">
        <v>100000</v>
      </c>
      <c r="J44" s="445">
        <f t="shared" si="2"/>
        <v>1500000</v>
      </c>
      <c r="K44" s="435"/>
      <c r="L44" s="435"/>
      <c r="M44" s="435"/>
      <c r="N44" s="106"/>
      <c r="O44" s="106"/>
      <c r="P44" s="106"/>
      <c r="Q44" s="106"/>
      <c r="R44" s="106"/>
      <c r="S44" s="106"/>
    </row>
    <row r="45" spans="1:20" s="107" customFormat="1" ht="15" customHeight="1" thickBot="1" x14ac:dyDescent="0.3">
      <c r="A45" s="106"/>
      <c r="B45" s="449" t="s">
        <v>368</v>
      </c>
      <c r="C45" s="450" t="s">
        <v>134</v>
      </c>
      <c r="D45" s="450" t="s">
        <v>225</v>
      </c>
      <c r="E45" s="456" t="s">
        <v>19</v>
      </c>
      <c r="F45" s="1035">
        <v>4800</v>
      </c>
      <c r="G45" s="1035"/>
      <c r="H45" s="462">
        <v>500000</v>
      </c>
      <c r="I45" s="464">
        <v>150000</v>
      </c>
      <c r="J45" s="461">
        <f t="shared" si="2"/>
        <v>2400000</v>
      </c>
      <c r="K45" s="106"/>
      <c r="L45" s="290"/>
      <c r="M45" s="106"/>
      <c r="N45" s="290"/>
      <c r="O45" s="106"/>
      <c r="P45" s="106"/>
      <c r="Q45" s="106"/>
      <c r="R45" s="106"/>
      <c r="S45" s="106"/>
    </row>
    <row r="46" spans="1:20" ht="17.25" customHeight="1" thickBot="1" x14ac:dyDescent="0.25">
      <c r="A46" s="106"/>
      <c r="B46" s="165"/>
      <c r="C46" s="149"/>
      <c r="D46" s="149"/>
      <c r="E46" s="149"/>
      <c r="F46" s="149"/>
      <c r="G46" s="137"/>
      <c r="H46" s="137"/>
      <c r="J46" s="139" t="s">
        <v>31</v>
      </c>
    </row>
    <row r="47" spans="1:20" ht="17.25" customHeight="1" thickBot="1" x14ac:dyDescent="0.25">
      <c r="A47" s="106"/>
      <c r="B47" s="897" t="s">
        <v>4</v>
      </c>
      <c r="C47" s="898"/>
      <c r="D47" s="898"/>
      <c r="E47" s="898"/>
      <c r="F47" s="898"/>
      <c r="G47" s="898"/>
      <c r="H47" s="898"/>
      <c r="I47" s="899"/>
      <c r="J47" s="196"/>
      <c r="S47" s="156"/>
    </row>
    <row r="48" spans="1:20" ht="17.25" customHeight="1" x14ac:dyDescent="0.2">
      <c r="A48" s="106"/>
      <c r="B48" s="923" t="s">
        <v>11</v>
      </c>
      <c r="C48" s="925" t="s">
        <v>12</v>
      </c>
      <c r="D48" s="925" t="s">
        <v>42</v>
      </c>
      <c r="E48" s="927" t="s">
        <v>102</v>
      </c>
      <c r="F48" s="929" t="s">
        <v>182</v>
      </c>
      <c r="G48" s="930"/>
      <c r="H48" s="929" t="s">
        <v>141</v>
      </c>
      <c r="I48" s="930"/>
      <c r="J48" s="196"/>
      <c r="S48" s="156"/>
    </row>
    <row r="49" spans="1:19" ht="17.25" customHeight="1" x14ac:dyDescent="0.2">
      <c r="A49" s="106"/>
      <c r="B49" s="1036"/>
      <c r="C49" s="955"/>
      <c r="D49" s="955"/>
      <c r="E49" s="931"/>
      <c r="F49" s="152" t="s">
        <v>15</v>
      </c>
      <c r="G49" s="110" t="s">
        <v>16</v>
      </c>
      <c r="H49" s="152" t="s">
        <v>15</v>
      </c>
      <c r="I49" s="110" t="s">
        <v>16</v>
      </c>
      <c r="J49" s="196"/>
      <c r="S49" s="156"/>
    </row>
    <row r="50" spans="1:19" ht="17.25" customHeight="1" x14ac:dyDescent="0.2">
      <c r="A50" s="106"/>
      <c r="B50" s="123" t="s">
        <v>142</v>
      </c>
      <c r="C50" s="226" t="s">
        <v>106</v>
      </c>
      <c r="D50" s="229">
        <v>1200</v>
      </c>
      <c r="E50" s="230" t="s">
        <v>378</v>
      </c>
      <c r="F50" s="121">
        <f t="shared" ref="F50:F54" si="3">G50*250</f>
        <v>225000</v>
      </c>
      <c r="G50" s="122">
        <v>900</v>
      </c>
      <c r="H50" s="121">
        <f>I50*750</f>
        <v>600000</v>
      </c>
      <c r="I50" s="231">
        <v>800</v>
      </c>
      <c r="J50" s="196"/>
      <c r="S50" s="156"/>
    </row>
    <row r="51" spans="1:19" ht="17.25" customHeight="1" x14ac:dyDescent="0.2">
      <c r="A51" s="106"/>
      <c r="B51" s="123" t="s">
        <v>136</v>
      </c>
      <c r="C51" s="226" t="s">
        <v>106</v>
      </c>
      <c r="D51" s="229">
        <v>800</v>
      </c>
      <c r="E51" s="230" t="s">
        <v>378</v>
      </c>
      <c r="F51" s="121">
        <f t="shared" si="3"/>
        <v>137500</v>
      </c>
      <c r="G51" s="122">
        <v>550</v>
      </c>
      <c r="H51" s="121">
        <f>I51*750</f>
        <v>375000</v>
      </c>
      <c r="I51" s="231">
        <v>500</v>
      </c>
      <c r="J51" s="196"/>
      <c r="S51" s="156"/>
    </row>
    <row r="52" spans="1:19" ht="17.25" customHeight="1" x14ac:dyDescent="0.2">
      <c r="A52" s="106"/>
      <c r="B52" s="123" t="s">
        <v>143</v>
      </c>
      <c r="C52" s="226" t="s">
        <v>106</v>
      </c>
      <c r="D52" s="229">
        <v>600</v>
      </c>
      <c r="E52" s="230" t="s">
        <v>378</v>
      </c>
      <c r="F52" s="121">
        <f t="shared" si="3"/>
        <v>112500</v>
      </c>
      <c r="G52" s="122">
        <v>450</v>
      </c>
      <c r="H52" s="121">
        <f>I52*750</f>
        <v>300000</v>
      </c>
      <c r="I52" s="231">
        <v>400</v>
      </c>
      <c r="J52" s="196"/>
      <c r="S52" s="156"/>
    </row>
    <row r="53" spans="1:19" ht="17.25" customHeight="1" x14ac:dyDescent="0.2">
      <c r="A53" s="106"/>
      <c r="B53" s="123" t="s">
        <v>258</v>
      </c>
      <c r="C53" s="226" t="s">
        <v>106</v>
      </c>
      <c r="D53" s="229">
        <v>900</v>
      </c>
      <c r="E53" s="230" t="s">
        <v>378</v>
      </c>
      <c r="F53" s="121">
        <f t="shared" ref="F53" si="4">G53*250</f>
        <v>187500</v>
      </c>
      <c r="G53" s="122">
        <v>750</v>
      </c>
      <c r="H53" s="121">
        <f>I53*750</f>
        <v>525000</v>
      </c>
      <c r="I53" s="231">
        <v>700</v>
      </c>
      <c r="J53" s="196"/>
      <c r="S53" s="156"/>
    </row>
    <row r="54" spans="1:19" ht="22.5" customHeight="1" thickBot="1" x14ac:dyDescent="0.25">
      <c r="A54" s="106"/>
      <c r="B54" s="130" t="s">
        <v>417</v>
      </c>
      <c r="C54" s="131" t="s">
        <v>106</v>
      </c>
      <c r="D54" s="132">
        <v>2400</v>
      </c>
      <c r="E54" s="454" t="s">
        <v>378</v>
      </c>
      <c r="F54" s="127">
        <f t="shared" si="3"/>
        <v>550000</v>
      </c>
      <c r="G54" s="133">
        <v>2200</v>
      </c>
      <c r="H54" s="127">
        <f>I54*750</f>
        <v>1500000</v>
      </c>
      <c r="I54" s="133">
        <v>2000</v>
      </c>
      <c r="J54" s="196"/>
      <c r="S54" s="156"/>
    </row>
    <row r="55" spans="1:19" ht="18" customHeight="1" thickBot="1" x14ac:dyDescent="0.25">
      <c r="A55" s="106"/>
      <c r="B55" s="196"/>
      <c r="C55" s="196"/>
      <c r="D55" s="196"/>
      <c r="E55" s="196"/>
      <c r="F55" s="196"/>
      <c r="G55" s="196"/>
      <c r="H55" s="196"/>
      <c r="I55" s="196"/>
      <c r="J55" s="196"/>
      <c r="S55" s="156"/>
    </row>
    <row r="56" spans="1:19" ht="16.5" customHeight="1" thickBot="1" x14ac:dyDescent="0.25">
      <c r="A56" s="106"/>
      <c r="B56" s="897" t="s">
        <v>7</v>
      </c>
      <c r="C56" s="898"/>
      <c r="D56" s="898"/>
      <c r="E56" s="898"/>
      <c r="F56" s="898"/>
      <c r="G56" s="898"/>
      <c r="H56" s="898"/>
      <c r="I56" s="899"/>
      <c r="J56" s="196"/>
      <c r="R56" s="156"/>
      <c r="S56" s="156"/>
    </row>
    <row r="57" spans="1:19" ht="10.9" customHeight="1" x14ac:dyDescent="0.2">
      <c r="A57" s="106"/>
      <c r="B57" s="923" t="s">
        <v>11</v>
      </c>
      <c r="C57" s="925" t="s">
        <v>12</v>
      </c>
      <c r="D57" s="925" t="s">
        <v>42</v>
      </c>
      <c r="E57" s="927" t="s">
        <v>102</v>
      </c>
      <c r="F57" s="929" t="s">
        <v>182</v>
      </c>
      <c r="G57" s="930"/>
      <c r="H57" s="929" t="s">
        <v>140</v>
      </c>
      <c r="I57" s="930"/>
      <c r="J57" s="196"/>
      <c r="R57" s="156"/>
      <c r="S57" s="156"/>
    </row>
    <row r="58" spans="1:19" ht="20.25" customHeight="1" thickBot="1" x14ac:dyDescent="0.25">
      <c r="A58" s="106"/>
      <c r="B58" s="1026"/>
      <c r="C58" s="1027"/>
      <c r="D58" s="1027"/>
      <c r="E58" s="1028"/>
      <c r="F58" s="157" t="s">
        <v>15</v>
      </c>
      <c r="G58" s="158" t="s">
        <v>16</v>
      </c>
      <c r="H58" s="157" t="s">
        <v>15</v>
      </c>
      <c r="I58" s="158" t="s">
        <v>16</v>
      </c>
      <c r="J58" s="196"/>
      <c r="R58" s="156"/>
      <c r="S58" s="156"/>
    </row>
    <row r="59" spans="1:19" ht="29.25" customHeight="1" thickBot="1" x14ac:dyDescent="0.25">
      <c r="A59" s="106"/>
      <c r="B59" s="159" t="s">
        <v>145</v>
      </c>
      <c r="C59" s="160" t="s">
        <v>146</v>
      </c>
      <c r="D59" s="161">
        <v>2600</v>
      </c>
      <c r="E59" s="162" t="s">
        <v>377</v>
      </c>
      <c r="F59" s="163">
        <f>G59*250</f>
        <v>600000</v>
      </c>
      <c r="G59" s="164">
        <v>2400</v>
      </c>
      <c r="H59" s="163">
        <f>I59*500</f>
        <v>1100000</v>
      </c>
      <c r="I59" s="164">
        <v>2200</v>
      </c>
      <c r="J59" s="196"/>
      <c r="R59" s="156"/>
      <c r="S59" s="156"/>
    </row>
    <row r="60" spans="1:19" ht="17.25" customHeight="1" thickBot="1" x14ac:dyDescent="0.25">
      <c r="A60" s="106"/>
      <c r="B60" s="165"/>
      <c r="C60" s="166"/>
      <c r="D60" s="137"/>
      <c r="E60" s="149"/>
      <c r="F60" s="167"/>
      <c r="G60" s="137"/>
      <c r="H60" s="137"/>
      <c r="I60" s="196"/>
      <c r="J60" s="196"/>
      <c r="S60" s="156"/>
    </row>
    <row r="61" spans="1:19" ht="31.9" customHeight="1" thickBot="1" x14ac:dyDescent="0.25">
      <c r="A61" s="106"/>
      <c r="B61" s="897" t="s">
        <v>416</v>
      </c>
      <c r="C61" s="898"/>
      <c r="D61" s="898"/>
      <c r="E61" s="898"/>
      <c r="F61" s="898"/>
      <c r="G61" s="898"/>
      <c r="H61" s="899"/>
      <c r="I61" s="196"/>
      <c r="J61" s="196"/>
      <c r="R61" s="156"/>
      <c r="S61" s="156"/>
    </row>
    <row r="62" spans="1:19" ht="31.9" customHeight="1" x14ac:dyDescent="0.2">
      <c r="A62" s="106"/>
      <c r="B62" s="260" t="s">
        <v>148</v>
      </c>
      <c r="C62" s="261" t="s">
        <v>13</v>
      </c>
      <c r="D62" s="261" t="s">
        <v>150</v>
      </c>
      <c r="E62" s="286" t="s">
        <v>151</v>
      </c>
      <c r="F62" s="604" t="s">
        <v>152</v>
      </c>
      <c r="G62" s="286" t="s">
        <v>579</v>
      </c>
      <c r="H62" s="287" t="s">
        <v>231</v>
      </c>
      <c r="I62" s="196"/>
      <c r="J62" s="196"/>
      <c r="R62" s="156"/>
      <c r="S62" s="156"/>
    </row>
    <row r="63" spans="1:19" ht="38.5" customHeight="1" x14ac:dyDescent="0.2">
      <c r="A63" s="106"/>
      <c r="B63" s="699" t="s">
        <v>447</v>
      </c>
      <c r="C63" s="238" t="s">
        <v>259</v>
      </c>
      <c r="D63" s="239" t="s">
        <v>487</v>
      </c>
      <c r="E63" s="240">
        <v>300000</v>
      </c>
      <c r="F63" s="611">
        <v>100000</v>
      </c>
      <c r="G63" s="506" t="s">
        <v>515</v>
      </c>
      <c r="H63" s="241" t="s">
        <v>232</v>
      </c>
      <c r="I63" s="196"/>
      <c r="J63" s="196"/>
      <c r="R63" s="156"/>
      <c r="S63" s="156"/>
    </row>
    <row r="64" spans="1:19" ht="56.5" customHeight="1" x14ac:dyDescent="0.2">
      <c r="A64" s="106"/>
      <c r="B64" s="699" t="s">
        <v>621</v>
      </c>
      <c r="C64" s="238" t="s">
        <v>491</v>
      </c>
      <c r="D64" s="239" t="s">
        <v>488</v>
      </c>
      <c r="E64" s="240">
        <v>600000</v>
      </c>
      <c r="F64" s="605">
        <v>200000</v>
      </c>
      <c r="G64" s="506" t="s">
        <v>546</v>
      </c>
      <c r="H64" s="241" t="s">
        <v>232</v>
      </c>
      <c r="I64" s="196"/>
      <c r="J64" s="196"/>
      <c r="R64" s="156"/>
      <c r="S64" s="156"/>
    </row>
    <row r="65" spans="1:25" ht="36" x14ac:dyDescent="0.2">
      <c r="A65" s="106"/>
      <c r="B65" s="694" t="s">
        <v>155</v>
      </c>
      <c r="C65" s="552" t="s">
        <v>252</v>
      </c>
      <c r="D65" s="180" t="s">
        <v>260</v>
      </c>
      <c r="E65" s="181">
        <v>1000000</v>
      </c>
      <c r="F65" s="606">
        <v>300000</v>
      </c>
      <c r="G65" s="597" t="s">
        <v>516</v>
      </c>
      <c r="H65" s="182" t="s">
        <v>233</v>
      </c>
      <c r="I65" s="196"/>
      <c r="J65" s="196"/>
      <c r="R65" s="156"/>
      <c r="S65" s="156"/>
    </row>
    <row r="66" spans="1:25" ht="54" x14ac:dyDescent="0.2">
      <c r="A66" s="106"/>
      <c r="B66" s="694" t="s">
        <v>184</v>
      </c>
      <c r="C66" s="552" t="s">
        <v>252</v>
      </c>
      <c r="D66" s="180" t="s">
        <v>648</v>
      </c>
      <c r="E66" s="181">
        <v>1155000</v>
      </c>
      <c r="F66" s="606">
        <v>350000</v>
      </c>
      <c r="G66" s="597" t="s">
        <v>517</v>
      </c>
      <c r="H66" s="182" t="s">
        <v>237</v>
      </c>
      <c r="I66" s="196"/>
      <c r="J66" s="196"/>
      <c r="R66" s="156"/>
      <c r="S66" s="156"/>
    </row>
    <row r="67" spans="1:25" ht="36.5" thickBot="1" x14ac:dyDescent="0.25">
      <c r="A67" s="106"/>
      <c r="B67" s="695" t="s">
        <v>185</v>
      </c>
      <c r="C67" s="242" t="s">
        <v>261</v>
      </c>
      <c r="D67" s="186" t="s">
        <v>262</v>
      </c>
      <c r="E67" s="596">
        <v>1000000</v>
      </c>
      <c r="F67" s="612">
        <v>300000</v>
      </c>
      <c r="G67" s="598" t="s">
        <v>420</v>
      </c>
      <c r="H67" s="245" t="s">
        <v>232</v>
      </c>
      <c r="I67" s="196"/>
      <c r="J67" s="196"/>
      <c r="R67" s="156"/>
      <c r="S67" s="156"/>
    </row>
    <row r="68" spans="1:25" ht="9.5" thickBot="1" x14ac:dyDescent="0.25">
      <c r="A68" s="106"/>
      <c r="B68" s="769"/>
      <c r="C68" s="191"/>
      <c r="D68" s="192"/>
      <c r="E68" s="193"/>
      <c r="F68" s="193"/>
      <c r="G68" s="424"/>
      <c r="H68" s="194"/>
      <c r="I68" s="196"/>
      <c r="J68" s="196"/>
      <c r="R68" s="156"/>
      <c r="S68" s="156"/>
    </row>
    <row r="69" spans="1:25" ht="27" customHeight="1" x14ac:dyDescent="0.2">
      <c r="A69" s="106"/>
      <c r="B69" s="912" t="s">
        <v>59</v>
      </c>
      <c r="C69" s="913"/>
      <c r="D69" s="913"/>
      <c r="E69" s="913"/>
      <c r="F69" s="913"/>
      <c r="G69" s="912" t="s">
        <v>613</v>
      </c>
      <c r="H69" s="913"/>
      <c r="I69" s="914"/>
      <c r="J69" s="196"/>
      <c r="R69" s="156"/>
      <c r="S69" s="156"/>
    </row>
    <row r="70" spans="1:25" ht="14.25" customHeight="1" x14ac:dyDescent="0.2">
      <c r="A70" s="106"/>
      <c r="B70" s="299" t="s">
        <v>11</v>
      </c>
      <c r="C70" s="300" t="s">
        <v>163</v>
      </c>
      <c r="D70" s="609" t="s">
        <v>589</v>
      </c>
      <c r="E70" s="609" t="s">
        <v>44</v>
      </c>
      <c r="F70" s="609" t="s">
        <v>58</v>
      </c>
      <c r="G70" s="299" t="s">
        <v>586</v>
      </c>
      <c r="H70" s="300" t="s">
        <v>58</v>
      </c>
      <c r="I70" s="301" t="s">
        <v>585</v>
      </c>
      <c r="J70" s="149"/>
      <c r="K70" s="167"/>
      <c r="L70" s="137"/>
      <c r="M70" s="137"/>
      <c r="T70" s="196"/>
      <c r="U70" s="196"/>
      <c r="V70" s="196"/>
      <c r="W70" s="196"/>
    </row>
    <row r="71" spans="1:25" ht="22.5" customHeight="1" x14ac:dyDescent="0.2">
      <c r="A71" s="106"/>
      <c r="B71" s="696" t="s">
        <v>264</v>
      </c>
      <c r="C71" s="607">
        <v>100000</v>
      </c>
      <c r="D71" s="607" t="s">
        <v>590</v>
      </c>
      <c r="E71" s="607">
        <v>15000</v>
      </c>
      <c r="F71" s="627">
        <v>90000</v>
      </c>
      <c r="G71" s="614">
        <f>(H71/1000)*1000</f>
        <v>27000</v>
      </c>
      <c r="H71" s="615">
        <f>(F71*1.3)-F71</f>
        <v>27000</v>
      </c>
      <c r="I71" s="757">
        <f t="shared" ref="I71:I74" si="5">E71+G71</f>
        <v>42000</v>
      </c>
      <c r="J71" s="137"/>
      <c r="K71" s="137"/>
      <c r="L71" s="137"/>
      <c r="M71" s="135"/>
      <c r="N71" s="106"/>
      <c r="P71" s="155"/>
      <c r="Q71" s="155"/>
      <c r="R71" s="155"/>
      <c r="S71" s="155"/>
      <c r="T71" s="155"/>
      <c r="U71" s="155"/>
      <c r="V71" s="155"/>
      <c r="W71" s="155"/>
      <c r="X71" s="155"/>
      <c r="Y71" s="155"/>
    </row>
    <row r="72" spans="1:25" ht="22.5" customHeight="1" x14ac:dyDescent="0.2">
      <c r="A72" s="106"/>
      <c r="B72" s="697" t="s">
        <v>588</v>
      </c>
      <c r="C72" s="607">
        <v>100000</v>
      </c>
      <c r="D72" s="610" t="s">
        <v>587</v>
      </c>
      <c r="E72" s="610">
        <v>12500</v>
      </c>
      <c r="F72" s="613">
        <v>40000</v>
      </c>
      <c r="G72" s="629">
        <f t="shared" ref="G72:G75" si="6">(H72/1000)*1000</f>
        <v>12000</v>
      </c>
      <c r="H72" s="751">
        <f>(F72*1.3)-F72</f>
        <v>12000</v>
      </c>
      <c r="I72" s="758">
        <f t="shared" si="5"/>
        <v>24500</v>
      </c>
      <c r="J72" s="137"/>
      <c r="K72" s="137"/>
      <c r="L72" s="137"/>
      <c r="M72" s="135"/>
      <c r="N72" s="106"/>
      <c r="P72" s="155"/>
      <c r="Q72" s="155"/>
      <c r="R72" s="155"/>
      <c r="S72" s="155"/>
      <c r="T72" s="155"/>
      <c r="U72" s="155"/>
      <c r="V72" s="155"/>
      <c r="W72" s="155"/>
      <c r="X72" s="155"/>
      <c r="Y72" s="155"/>
    </row>
    <row r="73" spans="1:25" ht="22.5" customHeight="1" x14ac:dyDescent="0.2">
      <c r="A73" s="106"/>
      <c r="B73" s="697" t="s">
        <v>618</v>
      </c>
      <c r="C73" s="607">
        <v>100000</v>
      </c>
      <c r="D73" s="610" t="s">
        <v>587</v>
      </c>
      <c r="E73" s="610">
        <v>20000</v>
      </c>
      <c r="F73" s="613">
        <v>110000</v>
      </c>
      <c r="G73" s="630">
        <f t="shared" si="6"/>
        <v>33000</v>
      </c>
      <c r="H73" s="751">
        <f>(F73*1.3)-F73</f>
        <v>33000</v>
      </c>
      <c r="I73" s="758">
        <f t="shared" si="5"/>
        <v>53000</v>
      </c>
      <c r="J73" s="137"/>
      <c r="K73" s="137"/>
      <c r="L73" s="137"/>
      <c r="M73" s="135"/>
      <c r="N73" s="106"/>
      <c r="P73" s="155"/>
      <c r="Q73" s="155"/>
      <c r="R73" s="155"/>
      <c r="S73" s="155"/>
      <c r="T73" s="155"/>
      <c r="U73" s="155"/>
      <c r="V73" s="155"/>
      <c r="W73" s="155"/>
      <c r="X73" s="155"/>
      <c r="Y73" s="155"/>
    </row>
    <row r="74" spans="1:25" ht="22.5" customHeight="1" x14ac:dyDescent="0.2">
      <c r="A74" s="106"/>
      <c r="B74" s="697" t="s">
        <v>263</v>
      </c>
      <c r="C74" s="607">
        <v>100000</v>
      </c>
      <c r="D74" s="610" t="s">
        <v>591</v>
      </c>
      <c r="E74" s="610">
        <v>17500</v>
      </c>
      <c r="F74" s="613">
        <v>100000</v>
      </c>
      <c r="G74" s="630">
        <f t="shared" ref="G74" si="7">(H74/1000)*1000</f>
        <v>30000</v>
      </c>
      <c r="H74" s="751">
        <f>(F74*1.3)-F74</f>
        <v>30000</v>
      </c>
      <c r="I74" s="758">
        <f t="shared" si="5"/>
        <v>47500</v>
      </c>
      <c r="J74" s="137"/>
      <c r="K74" s="137"/>
      <c r="L74" s="137"/>
      <c r="M74" s="135"/>
      <c r="N74" s="106"/>
      <c r="P74" s="155"/>
      <c r="Q74" s="155"/>
      <c r="R74" s="155"/>
      <c r="S74" s="155"/>
      <c r="T74" s="155"/>
      <c r="U74" s="155"/>
      <c r="V74" s="155"/>
      <c r="W74" s="155"/>
      <c r="X74" s="155"/>
      <c r="Y74" s="155"/>
    </row>
    <row r="75" spans="1:25" ht="22.5" customHeight="1" thickBot="1" x14ac:dyDescent="0.25">
      <c r="A75" s="106"/>
      <c r="B75" s="695" t="s">
        <v>620</v>
      </c>
      <c r="C75" s="505">
        <v>100000</v>
      </c>
      <c r="D75" s="452" t="s">
        <v>599</v>
      </c>
      <c r="E75" s="452">
        <v>22500</v>
      </c>
      <c r="F75" s="619" t="s">
        <v>631</v>
      </c>
      <c r="G75" s="631">
        <f t="shared" si="6"/>
        <v>33000</v>
      </c>
      <c r="H75" s="622">
        <f>(110000*1.3)-110000</f>
        <v>33000</v>
      </c>
      <c r="I75" s="759">
        <f>E75+G75</f>
        <v>55500</v>
      </c>
      <c r="J75" s="137"/>
      <c r="K75" s="137"/>
      <c r="L75" s="137"/>
      <c r="M75" s="135"/>
      <c r="N75" s="106"/>
      <c r="P75" s="155"/>
      <c r="Q75" s="155"/>
      <c r="R75" s="155"/>
      <c r="S75" s="155"/>
      <c r="T75" s="155"/>
      <c r="U75" s="155"/>
      <c r="V75" s="155"/>
      <c r="W75" s="155"/>
      <c r="X75" s="155"/>
      <c r="Y75" s="155"/>
    </row>
    <row r="76" spans="1:25" ht="27" customHeight="1" x14ac:dyDescent="0.2">
      <c r="A76" s="106"/>
      <c r="B76" s="698" t="s">
        <v>596</v>
      </c>
      <c r="C76" s="624">
        <f>C77+C78+C79</f>
        <v>178000</v>
      </c>
      <c r="D76" s="624" t="s">
        <v>597</v>
      </c>
      <c r="E76" s="624">
        <v>11500</v>
      </c>
      <c r="F76" s="628">
        <v>60000</v>
      </c>
      <c r="G76" s="621">
        <f>(H76/1000)*1000</f>
        <v>18000</v>
      </c>
      <c r="H76" s="625">
        <f>(F76*1.3)-F76</f>
        <v>18000</v>
      </c>
      <c r="I76" s="760">
        <f>E76+G76</f>
        <v>29500</v>
      </c>
      <c r="J76" s="167"/>
      <c r="K76" s="137"/>
      <c r="L76" s="137"/>
      <c r="T76" s="196"/>
      <c r="U76" s="196"/>
      <c r="V76" s="196"/>
    </row>
    <row r="77" spans="1:25" s="608" customFormat="1" ht="18" x14ac:dyDescent="0.35">
      <c r="B77" s="697" t="s">
        <v>593</v>
      </c>
      <c r="C77" s="607">
        <v>31000</v>
      </c>
      <c r="D77" s="610" t="s">
        <v>598</v>
      </c>
      <c r="E77" s="610">
        <v>10500</v>
      </c>
      <c r="F77" s="613">
        <v>40000</v>
      </c>
      <c r="G77" s="632">
        <f>(H77/1000)*1000</f>
        <v>12000</v>
      </c>
      <c r="H77" s="616">
        <f>(F77*1.3)-F77</f>
        <v>12000</v>
      </c>
      <c r="I77" s="754">
        <f>E77+G77</f>
        <v>22500</v>
      </c>
    </row>
    <row r="78" spans="1:25" s="608" customFormat="1" ht="18" x14ac:dyDescent="0.35">
      <c r="B78" s="697" t="s">
        <v>594</v>
      </c>
      <c r="C78" s="607">
        <v>79000</v>
      </c>
      <c r="D78" s="610" t="s">
        <v>598</v>
      </c>
      <c r="E78" s="610">
        <v>10500</v>
      </c>
      <c r="F78" s="613">
        <v>40000</v>
      </c>
      <c r="G78" s="633">
        <f>(H78/1000)*1000</f>
        <v>12000</v>
      </c>
      <c r="H78" s="617">
        <f>(F78*1.3)-F78</f>
        <v>12000</v>
      </c>
      <c r="I78" s="754">
        <f t="shared" ref="I78:I80" si="8">E78+G78</f>
        <v>22500</v>
      </c>
    </row>
    <row r="79" spans="1:25" s="608" customFormat="1" ht="18" x14ac:dyDescent="0.35">
      <c r="B79" s="697" t="s">
        <v>595</v>
      </c>
      <c r="C79" s="607">
        <v>68000</v>
      </c>
      <c r="D79" s="610" t="s">
        <v>598</v>
      </c>
      <c r="E79" s="610">
        <v>10500</v>
      </c>
      <c r="F79" s="613">
        <v>40000</v>
      </c>
      <c r="G79" s="629">
        <f>(H79/1000)*1000</f>
        <v>12000</v>
      </c>
      <c r="H79" s="620">
        <f>(F79*1.3)-F79</f>
        <v>12000</v>
      </c>
      <c r="I79" s="753">
        <f t="shared" si="8"/>
        <v>22500</v>
      </c>
    </row>
    <row r="80" spans="1:25" s="608" customFormat="1" ht="27.5" thickBot="1" x14ac:dyDescent="0.4">
      <c r="B80" s="695" t="s">
        <v>619</v>
      </c>
      <c r="C80" s="505">
        <f>C76</f>
        <v>178000</v>
      </c>
      <c r="D80" s="635" t="s">
        <v>597</v>
      </c>
      <c r="E80" s="636">
        <f>E76</f>
        <v>11500</v>
      </c>
      <c r="F80" s="619">
        <v>80000</v>
      </c>
      <c r="G80" s="634">
        <f>(H80/1000)*1000</f>
        <v>24000</v>
      </c>
      <c r="H80" s="626">
        <f>(F80*1.3)-F80</f>
        <v>24000</v>
      </c>
      <c r="I80" s="756">
        <f t="shared" si="8"/>
        <v>35500</v>
      </c>
      <c r="J80" s="720" t="s">
        <v>638</v>
      </c>
    </row>
    <row r="81" spans="1:19" s="608" customFormat="1" ht="19" customHeight="1" thickBot="1" x14ac:dyDescent="0.4">
      <c r="B81" s="963" t="s">
        <v>600</v>
      </c>
      <c r="C81" s="964"/>
      <c r="D81" s="964"/>
      <c r="E81" s="964"/>
      <c r="F81" s="965"/>
    </row>
    <row r="82" spans="1:19" s="608" customFormat="1" ht="18" customHeight="1" x14ac:dyDescent="0.35">
      <c r="B82" s="637" t="s">
        <v>11</v>
      </c>
      <c r="C82" s="638" t="s">
        <v>163</v>
      </c>
      <c r="D82" s="639" t="s">
        <v>589</v>
      </c>
      <c r="E82" s="639" t="s">
        <v>44</v>
      </c>
      <c r="F82" s="640" t="s">
        <v>58</v>
      </c>
    </row>
    <row r="83" spans="1:19" s="608" customFormat="1" ht="19.5" customHeight="1" x14ac:dyDescent="0.35">
      <c r="B83" s="643" t="s">
        <v>608</v>
      </c>
      <c r="C83" s="1014">
        <f>C76</f>
        <v>178000</v>
      </c>
      <c r="D83" s="1014" t="s">
        <v>599</v>
      </c>
      <c r="E83" s="1054">
        <f>E76</f>
        <v>11500</v>
      </c>
      <c r="F83" s="1056">
        <v>60000</v>
      </c>
    </row>
    <row r="84" spans="1:19" s="608" customFormat="1" ht="14.5" customHeight="1" x14ac:dyDescent="0.35">
      <c r="B84" s="644" t="s">
        <v>592</v>
      </c>
      <c r="C84" s="1053"/>
      <c r="D84" s="1015"/>
      <c r="E84" s="1055"/>
      <c r="F84" s="1057"/>
    </row>
    <row r="85" spans="1:19" s="608" customFormat="1" ht="18" x14ac:dyDescent="0.35">
      <c r="B85" s="645" t="s">
        <v>609</v>
      </c>
      <c r="C85" s="1048">
        <v>31000</v>
      </c>
      <c r="D85" s="1022" t="s">
        <v>599</v>
      </c>
      <c r="E85" s="1022">
        <f>E77</f>
        <v>10500</v>
      </c>
      <c r="F85" s="1046">
        <v>40000</v>
      </c>
    </row>
    <row r="86" spans="1:19" s="608" customFormat="1" ht="14.5" x14ac:dyDescent="0.35">
      <c r="B86" s="641" t="s">
        <v>592</v>
      </c>
      <c r="C86" s="1023"/>
      <c r="D86" s="1023"/>
      <c r="E86" s="1023"/>
      <c r="F86" s="1049"/>
    </row>
    <row r="87" spans="1:19" s="608" customFormat="1" ht="18.5" customHeight="1" x14ac:dyDescent="0.35">
      <c r="B87" s="630" t="s">
        <v>610</v>
      </c>
      <c r="C87" s="1022">
        <v>79000</v>
      </c>
      <c r="D87" s="1008" t="s">
        <v>599</v>
      </c>
      <c r="E87" s="1022">
        <f>E78</f>
        <v>10500</v>
      </c>
      <c r="F87" s="1046">
        <v>40000</v>
      </c>
    </row>
    <row r="88" spans="1:19" s="608" customFormat="1" ht="15" thickBot="1" x14ac:dyDescent="0.4">
      <c r="B88" s="642" t="s">
        <v>592</v>
      </c>
      <c r="C88" s="1045"/>
      <c r="D88" s="1009"/>
      <c r="E88" s="1045"/>
      <c r="F88" s="1047"/>
    </row>
    <row r="89" spans="1:19" s="608" customFormat="1" ht="15" customHeight="1" thickBot="1" x14ac:dyDescent="0.4">
      <c r="B89" s="963" t="s">
        <v>601</v>
      </c>
      <c r="C89" s="964"/>
      <c r="D89" s="964"/>
      <c r="E89" s="964"/>
      <c r="F89" s="964"/>
      <c r="G89" s="964"/>
      <c r="H89" s="965"/>
      <c r="I89" s="137"/>
      <c r="J89" s="137"/>
    </row>
    <row r="90" spans="1:19" ht="31.9" customHeight="1" x14ac:dyDescent="0.2">
      <c r="A90" s="106"/>
      <c r="B90" s="637" t="s">
        <v>11</v>
      </c>
      <c r="C90" s="638" t="s">
        <v>13</v>
      </c>
      <c r="D90" s="651" t="s">
        <v>589</v>
      </c>
      <c r="E90" s="652" t="s">
        <v>151</v>
      </c>
      <c r="F90" s="654" t="s">
        <v>152</v>
      </c>
      <c r="G90" s="652" t="s">
        <v>579</v>
      </c>
      <c r="H90" s="657" t="s">
        <v>602</v>
      </c>
      <c r="I90" s="196"/>
      <c r="J90" s="196"/>
      <c r="R90" s="156"/>
      <c r="S90" s="156"/>
    </row>
    <row r="91" spans="1:19" ht="39.5" customHeight="1" x14ac:dyDescent="0.2">
      <c r="B91" s="650" t="s">
        <v>615</v>
      </c>
      <c r="C91" s="649" t="s">
        <v>606</v>
      </c>
      <c r="D91" s="521" t="s">
        <v>599</v>
      </c>
      <c r="E91" s="653">
        <v>300000</v>
      </c>
      <c r="F91" s="610">
        <v>150000</v>
      </c>
      <c r="G91" s="655" t="s">
        <v>603</v>
      </c>
      <c r="H91" s="656">
        <v>100000</v>
      </c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6"/>
    </row>
    <row r="92" spans="1:19" ht="47" customHeight="1" x14ac:dyDescent="0.2">
      <c r="B92" s="178" t="s">
        <v>616</v>
      </c>
      <c r="C92" s="552" t="s">
        <v>607</v>
      </c>
      <c r="D92" s="294" t="s">
        <v>599</v>
      </c>
      <c r="E92" s="181">
        <v>750000</v>
      </c>
      <c r="F92" s="607">
        <v>400000</v>
      </c>
      <c r="G92" s="646" t="s">
        <v>604</v>
      </c>
      <c r="H92" s="647">
        <v>100000</v>
      </c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6"/>
    </row>
    <row r="93" spans="1:19" ht="61.5" customHeight="1" thickBot="1" x14ac:dyDescent="0.25">
      <c r="B93" s="184" t="s">
        <v>617</v>
      </c>
      <c r="C93" s="242" t="s">
        <v>607</v>
      </c>
      <c r="D93" s="295" t="s">
        <v>599</v>
      </c>
      <c r="E93" s="603">
        <v>1000000</v>
      </c>
      <c r="F93" s="612">
        <v>250000</v>
      </c>
      <c r="G93" s="452" t="s">
        <v>605</v>
      </c>
      <c r="H93" s="648">
        <v>100000</v>
      </c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6"/>
    </row>
    <row r="94" spans="1:19" ht="17.25" customHeight="1" x14ac:dyDescent="0.2">
      <c r="A94" s="106"/>
      <c r="B94" s="165"/>
      <c r="C94" s="166"/>
      <c r="D94" s="137"/>
      <c r="E94" s="149"/>
      <c r="F94" s="167"/>
      <c r="G94" s="137"/>
      <c r="H94" s="137"/>
      <c r="I94" s="196"/>
      <c r="J94" s="196"/>
      <c r="S94" s="156"/>
    </row>
    <row r="95" spans="1:19" ht="52.5" customHeight="1" thickBot="1" x14ac:dyDescent="0.25">
      <c r="A95" s="106"/>
      <c r="B95" s="190" t="s">
        <v>446</v>
      </c>
      <c r="C95" s="191"/>
      <c r="D95" s="192"/>
      <c r="E95" s="193"/>
      <c r="F95" s="193"/>
      <c r="G95" s="193"/>
      <c r="H95" s="139" t="s">
        <v>31</v>
      </c>
      <c r="I95" s="196"/>
      <c r="J95" s="196"/>
      <c r="Q95" s="156"/>
      <c r="R95" s="156"/>
      <c r="S95" s="156"/>
    </row>
    <row r="96" spans="1:19" ht="25.15" customHeight="1" x14ac:dyDescent="0.2">
      <c r="A96" s="106"/>
      <c r="B96" s="1050" t="s">
        <v>8</v>
      </c>
      <c r="C96" s="1051"/>
      <c r="D96" s="1052"/>
      <c r="E96" s="195"/>
      <c r="F96" s="195"/>
      <c r="G96" s="106"/>
      <c r="H96" s="106"/>
      <c r="I96" s="196"/>
      <c r="J96" s="196"/>
      <c r="O96" s="156"/>
      <c r="P96" s="156"/>
      <c r="Q96" s="156"/>
      <c r="R96" s="156"/>
      <c r="S96" s="156"/>
    </row>
    <row r="97" spans="1:19" ht="13.5" customHeight="1" x14ac:dyDescent="0.2">
      <c r="A97" s="106"/>
      <c r="B97" s="232" t="s">
        <v>60</v>
      </c>
      <c r="C97" s="233" t="s">
        <v>61</v>
      </c>
      <c r="D97" s="234" t="s">
        <v>58</v>
      </c>
      <c r="E97" s="200"/>
      <c r="F97" s="200"/>
      <c r="G97" s="106"/>
      <c r="H97" s="106"/>
      <c r="I97" s="196"/>
      <c r="J97" s="196"/>
      <c r="M97" s="156"/>
      <c r="N97" s="156"/>
      <c r="O97" s="156"/>
      <c r="P97" s="156"/>
      <c r="Q97" s="156"/>
      <c r="R97" s="156"/>
      <c r="S97" s="156"/>
    </row>
    <row r="98" spans="1:19" ht="18" customHeight="1" thickBot="1" x14ac:dyDescent="0.25">
      <c r="A98" s="106"/>
      <c r="B98" s="201" t="s">
        <v>187</v>
      </c>
      <c r="C98" s="202">
        <v>30000</v>
      </c>
      <c r="D98" s="164" t="s">
        <v>376</v>
      </c>
      <c r="E98" s="137"/>
      <c r="F98" s="135"/>
      <c r="G98" s="106"/>
      <c r="H98" s="106"/>
      <c r="I98" s="196"/>
      <c r="J98" s="196"/>
      <c r="M98" s="156"/>
      <c r="N98" s="156"/>
      <c r="O98" s="156"/>
      <c r="P98" s="156"/>
      <c r="Q98" s="156"/>
      <c r="R98" s="156"/>
      <c r="S98" s="156"/>
    </row>
    <row r="99" spans="1:19" ht="9" x14ac:dyDescent="0.2">
      <c r="A99" s="106"/>
      <c r="B99" s="190"/>
      <c r="C99" s="193"/>
      <c r="D99" s="135"/>
      <c r="E99" s="135"/>
      <c r="F99" s="135"/>
      <c r="G99" s="106"/>
      <c r="H99" s="106"/>
      <c r="I99" s="196"/>
      <c r="J99" s="196"/>
      <c r="M99" s="156"/>
      <c r="N99" s="156"/>
      <c r="O99" s="156"/>
      <c r="P99" s="156"/>
      <c r="Q99" s="156"/>
      <c r="R99" s="156"/>
      <c r="S99" s="156"/>
    </row>
    <row r="100" spans="1:19" ht="10.9" customHeight="1" thickBot="1" x14ac:dyDescent="0.25">
      <c r="A100" s="106"/>
      <c r="B100" s="190"/>
      <c r="C100" s="193"/>
      <c r="D100" s="135"/>
      <c r="E100" s="135"/>
      <c r="F100" s="135"/>
      <c r="G100" s="106"/>
      <c r="H100" s="106"/>
      <c r="I100" s="196"/>
      <c r="J100" s="196"/>
      <c r="M100" s="156"/>
      <c r="N100" s="156"/>
      <c r="O100" s="156"/>
      <c r="P100" s="156"/>
      <c r="Q100" s="156"/>
      <c r="R100" s="156"/>
      <c r="S100" s="156"/>
    </row>
    <row r="101" spans="1:19" ht="18.649999999999999" customHeight="1" thickBot="1" x14ac:dyDescent="0.25">
      <c r="A101" s="106"/>
      <c r="B101" s="897" t="s">
        <v>9</v>
      </c>
      <c r="C101" s="898"/>
      <c r="D101" s="898"/>
      <c r="E101" s="899"/>
      <c r="F101" s="135"/>
      <c r="G101" s="106"/>
      <c r="H101" s="106"/>
      <c r="I101" s="106"/>
      <c r="J101" s="196"/>
      <c r="K101" s="156"/>
      <c r="L101" s="156"/>
      <c r="M101" s="156"/>
      <c r="N101" s="156"/>
      <c r="O101" s="156"/>
      <c r="P101" s="156"/>
      <c r="Q101" s="156"/>
      <c r="R101" s="156"/>
      <c r="S101" s="156"/>
    </row>
    <row r="102" spans="1:19" ht="10.9" customHeight="1" x14ac:dyDescent="0.2">
      <c r="A102" s="106"/>
      <c r="B102" s="204" t="s">
        <v>69</v>
      </c>
      <c r="C102" s="205">
        <v>0.6</v>
      </c>
      <c r="D102" s="205" t="s">
        <v>70</v>
      </c>
      <c r="E102" s="206">
        <v>0.8</v>
      </c>
      <c r="F102" s="135"/>
      <c r="G102" s="106"/>
      <c r="H102" s="106"/>
      <c r="I102" s="106"/>
      <c r="J102" s="196"/>
      <c r="K102" s="156"/>
      <c r="L102" s="156"/>
      <c r="M102" s="156"/>
      <c r="N102" s="156"/>
      <c r="O102" s="156"/>
      <c r="P102" s="156"/>
      <c r="Q102" s="156"/>
      <c r="R102" s="156"/>
      <c r="S102" s="156"/>
    </row>
    <row r="103" spans="1:19" ht="10.9" customHeight="1" x14ac:dyDescent="0.2">
      <c r="A103" s="106"/>
      <c r="B103" s="207" t="s">
        <v>71</v>
      </c>
      <c r="C103" s="208">
        <v>1.2</v>
      </c>
      <c r="D103" s="208" t="s">
        <v>72</v>
      </c>
      <c r="E103" s="209">
        <v>0.9</v>
      </c>
      <c r="F103" s="210"/>
      <c r="G103" s="106"/>
      <c r="H103" s="106"/>
      <c r="I103" s="106"/>
      <c r="J103" s="196"/>
      <c r="K103" s="156"/>
      <c r="L103" s="156"/>
      <c r="M103" s="156"/>
      <c r="N103" s="156"/>
      <c r="O103" s="156"/>
      <c r="P103" s="156"/>
      <c r="Q103" s="156"/>
      <c r="R103" s="156"/>
      <c r="S103" s="156"/>
    </row>
    <row r="104" spans="1:19" ht="10.9" customHeight="1" x14ac:dyDescent="0.2">
      <c r="A104" s="106"/>
      <c r="B104" s="207" t="s">
        <v>73</v>
      </c>
      <c r="C104" s="208">
        <v>1.3</v>
      </c>
      <c r="D104" s="208" t="s">
        <v>74</v>
      </c>
      <c r="E104" s="209">
        <v>1.3</v>
      </c>
      <c r="F104" s="210"/>
      <c r="G104" s="106"/>
      <c r="H104" s="106"/>
      <c r="I104" s="106"/>
      <c r="J104" s="196"/>
      <c r="K104" s="156"/>
      <c r="L104" s="156"/>
      <c r="M104" s="156"/>
      <c r="N104" s="156"/>
      <c r="O104" s="156"/>
      <c r="P104" s="156"/>
      <c r="Q104" s="156"/>
      <c r="R104" s="156"/>
      <c r="S104" s="156"/>
    </row>
    <row r="105" spans="1:19" ht="10.9" customHeight="1" x14ac:dyDescent="0.2">
      <c r="A105" s="106"/>
      <c r="B105" s="207" t="s">
        <v>75</v>
      </c>
      <c r="C105" s="208">
        <v>1.2</v>
      </c>
      <c r="D105" s="208" t="s">
        <v>76</v>
      </c>
      <c r="E105" s="209">
        <v>1.3</v>
      </c>
      <c r="F105" s="210"/>
      <c r="G105" s="106"/>
      <c r="H105" s="106"/>
      <c r="I105" s="106"/>
      <c r="J105" s="196"/>
      <c r="M105" s="156"/>
      <c r="N105" s="156"/>
      <c r="O105" s="156"/>
      <c r="P105" s="156"/>
      <c r="Q105" s="156"/>
      <c r="R105" s="156"/>
      <c r="S105" s="156"/>
    </row>
    <row r="106" spans="1:19" ht="10.9" customHeight="1" x14ac:dyDescent="0.2">
      <c r="A106" s="106"/>
      <c r="B106" s="207" t="s">
        <v>77</v>
      </c>
      <c r="C106" s="208">
        <v>1</v>
      </c>
      <c r="D106" s="208" t="s">
        <v>78</v>
      </c>
      <c r="E106" s="209">
        <v>1.4</v>
      </c>
      <c r="F106" s="210"/>
      <c r="G106" s="106"/>
      <c r="H106" s="106"/>
      <c r="I106" s="106"/>
      <c r="K106" s="156"/>
      <c r="L106" s="156"/>
      <c r="M106" s="156"/>
      <c r="N106" s="156"/>
      <c r="O106" s="156"/>
      <c r="P106" s="156"/>
      <c r="Q106" s="156"/>
      <c r="R106" s="156"/>
      <c r="S106" s="156"/>
    </row>
    <row r="107" spans="1:19" ht="10.9" customHeight="1" thickBot="1" x14ac:dyDescent="0.25">
      <c r="A107" s="106"/>
      <c r="B107" s="211" t="s">
        <v>79</v>
      </c>
      <c r="C107" s="212">
        <v>0.8</v>
      </c>
      <c r="D107" s="212" t="s">
        <v>80</v>
      </c>
      <c r="E107" s="213">
        <v>1.4</v>
      </c>
      <c r="F107" s="210"/>
      <c r="G107" s="106"/>
      <c r="H107" s="214"/>
      <c r="I107" s="106"/>
      <c r="K107" s="156"/>
      <c r="L107" s="156"/>
      <c r="M107" s="156"/>
      <c r="N107" s="156"/>
      <c r="O107" s="156"/>
      <c r="P107" s="156"/>
      <c r="Q107" s="156"/>
      <c r="R107" s="156"/>
      <c r="S107" s="156"/>
    </row>
    <row r="108" spans="1:19" ht="18.649999999999999" customHeight="1" thickBot="1" x14ac:dyDescent="0.25">
      <c r="A108" s="106"/>
      <c r="B108" s="210"/>
      <c r="C108" s="210"/>
      <c r="D108" s="210"/>
      <c r="E108" s="210"/>
      <c r="F108" s="210"/>
      <c r="G108" s="106"/>
      <c r="H108" s="214"/>
      <c r="I108" s="196"/>
      <c r="J108" s="196"/>
      <c r="P108" s="156"/>
      <c r="Q108" s="156"/>
      <c r="R108" s="156"/>
      <c r="S108" s="156"/>
    </row>
    <row r="109" spans="1:19" s="66" customFormat="1" ht="28.5" customHeight="1" thickBot="1" x14ac:dyDescent="0.3">
      <c r="B109" s="825" t="s">
        <v>81</v>
      </c>
      <c r="C109" s="826"/>
      <c r="D109" s="71"/>
      <c r="E109" s="71"/>
      <c r="F109" s="71"/>
      <c r="G109" s="71"/>
      <c r="H109" s="93"/>
      <c r="I109" s="361"/>
      <c r="J109" s="455"/>
      <c r="K109" s="455"/>
    </row>
    <row r="110" spans="1:19" s="66" customFormat="1" ht="10.5" x14ac:dyDescent="0.25">
      <c r="B110" s="360" t="s">
        <v>82</v>
      </c>
      <c r="C110" s="94">
        <v>0.15</v>
      </c>
      <c r="D110" s="71"/>
      <c r="E110" s="71"/>
      <c r="F110" s="71"/>
      <c r="G110" s="71"/>
      <c r="H110" s="71"/>
      <c r="I110" s="361"/>
      <c r="J110" s="455"/>
      <c r="K110" s="455"/>
    </row>
    <row r="111" spans="1:19" s="66" customFormat="1" ht="42" x14ac:dyDescent="0.25">
      <c r="B111" s="360" t="s">
        <v>320</v>
      </c>
      <c r="C111" s="94">
        <v>0.15</v>
      </c>
      <c r="D111" s="71"/>
      <c r="E111" s="71"/>
      <c r="F111" s="71"/>
      <c r="G111" s="71"/>
      <c r="H111" s="71"/>
      <c r="I111" s="361"/>
      <c r="J111" s="455"/>
      <c r="K111" s="455"/>
    </row>
    <row r="112" spans="1:19" s="66" customFormat="1" ht="31.5" x14ac:dyDescent="0.25">
      <c r="B112" s="96" t="s">
        <v>255</v>
      </c>
      <c r="C112" s="95">
        <v>0.35</v>
      </c>
      <c r="D112" s="71"/>
      <c r="E112" s="71"/>
      <c r="F112" s="71"/>
      <c r="G112" s="71"/>
      <c r="H112" s="71"/>
      <c r="I112" s="361"/>
      <c r="J112" s="455"/>
      <c r="K112" s="455"/>
    </row>
    <row r="113" spans="1:14" s="66" customFormat="1" ht="10.5" x14ac:dyDescent="0.25">
      <c r="B113" s="359" t="s">
        <v>321</v>
      </c>
      <c r="C113" s="95">
        <v>0.15</v>
      </c>
      <c r="D113" s="71"/>
      <c r="E113" s="71"/>
      <c r="F113" s="71"/>
      <c r="G113" s="71"/>
      <c r="H113" s="71"/>
      <c r="I113" s="361"/>
      <c r="J113" s="455"/>
      <c r="K113" s="455"/>
    </row>
    <row r="114" spans="1:14" s="66" customFormat="1" ht="31.5" x14ac:dyDescent="0.25">
      <c r="B114" s="359" t="s">
        <v>83</v>
      </c>
      <c r="C114" s="95">
        <v>0.55000000000000004</v>
      </c>
      <c r="D114" s="71"/>
      <c r="E114" s="71"/>
      <c r="F114" s="71"/>
      <c r="G114" s="71"/>
      <c r="H114" s="71"/>
      <c r="I114" s="361"/>
      <c r="J114" s="455"/>
      <c r="K114" s="455"/>
    </row>
    <row r="115" spans="1:14" s="66" customFormat="1" ht="10.5" x14ac:dyDescent="0.25">
      <c r="B115" s="359" t="s">
        <v>230</v>
      </c>
      <c r="C115" s="95">
        <v>0.15</v>
      </c>
      <c r="D115" s="71"/>
      <c r="E115" s="71"/>
      <c r="F115" s="71"/>
      <c r="G115" s="71"/>
      <c r="H115" s="71"/>
      <c r="I115" s="361"/>
      <c r="J115" s="455"/>
      <c r="K115" s="455"/>
    </row>
    <row r="116" spans="1:14" s="66" customFormat="1" ht="10.5" x14ac:dyDescent="0.25">
      <c r="B116" s="359" t="s">
        <v>84</v>
      </c>
      <c r="C116" s="95">
        <v>0.15</v>
      </c>
      <c r="D116" s="71"/>
      <c r="E116" s="71"/>
      <c r="F116" s="71"/>
      <c r="G116" s="71"/>
      <c r="H116" s="71"/>
      <c r="I116" s="361"/>
      <c r="J116" s="455"/>
      <c r="K116" s="455"/>
    </row>
    <row r="117" spans="1:14" s="66" customFormat="1" ht="10.5" x14ac:dyDescent="0.25">
      <c r="B117" s="359" t="s">
        <v>322</v>
      </c>
      <c r="C117" s="95">
        <v>0.2</v>
      </c>
      <c r="D117" s="71"/>
      <c r="E117" s="71"/>
      <c r="F117" s="71"/>
      <c r="G117" s="71"/>
      <c r="H117" s="71"/>
      <c r="I117" s="361"/>
      <c r="J117" s="455"/>
      <c r="K117" s="455"/>
    </row>
    <row r="118" spans="1:14" s="10" customFormat="1" ht="10.5" x14ac:dyDescent="0.25">
      <c r="B118" s="359" t="s">
        <v>85</v>
      </c>
      <c r="C118" s="95">
        <v>0.15</v>
      </c>
      <c r="D118" s="71"/>
      <c r="E118" s="71"/>
      <c r="F118" s="71"/>
      <c r="G118" s="71"/>
      <c r="H118" s="71"/>
      <c r="I118" s="361"/>
      <c r="J118" s="455"/>
      <c r="K118" s="455"/>
    </row>
    <row r="119" spans="1:14" s="10" customFormat="1" ht="10.5" x14ac:dyDescent="0.25">
      <c r="B119" s="359" t="s">
        <v>86</v>
      </c>
      <c r="C119" s="95">
        <v>0.15</v>
      </c>
      <c r="D119" s="71"/>
      <c r="E119" s="71"/>
      <c r="F119" s="71"/>
      <c r="G119" s="71"/>
      <c r="H119" s="71"/>
      <c r="J119" s="455"/>
      <c r="K119" s="455"/>
    </row>
    <row r="120" spans="1:14" s="10" customFormat="1" ht="31.5" x14ac:dyDescent="0.25">
      <c r="B120" s="359" t="s">
        <v>87</v>
      </c>
      <c r="C120" s="95">
        <v>0.25</v>
      </c>
      <c r="D120" s="71"/>
      <c r="E120" s="71"/>
      <c r="F120" s="71"/>
      <c r="G120" s="71"/>
      <c r="H120" s="71"/>
      <c r="J120" s="455"/>
      <c r="K120" s="455"/>
    </row>
    <row r="121" spans="1:14" s="10" customFormat="1" ht="52.5" x14ac:dyDescent="0.25">
      <c r="B121" s="96" t="s">
        <v>88</v>
      </c>
      <c r="C121" s="97">
        <v>1</v>
      </c>
      <c r="D121" s="71"/>
      <c r="E121" s="71"/>
      <c r="F121" s="71"/>
      <c r="G121" s="71"/>
      <c r="H121" s="71"/>
      <c r="J121" s="455"/>
      <c r="K121" s="455"/>
    </row>
    <row r="122" spans="1:14" s="10" customFormat="1" ht="10.5" x14ac:dyDescent="0.25">
      <c r="B122" s="96" t="s">
        <v>89</v>
      </c>
      <c r="C122" s="97">
        <v>0.5</v>
      </c>
      <c r="D122" s="71"/>
      <c r="E122" s="71"/>
      <c r="F122" s="71"/>
      <c r="G122" s="71"/>
      <c r="H122" s="89"/>
      <c r="J122" s="455"/>
      <c r="K122" s="455"/>
    </row>
    <row r="123" spans="1:14" s="10" customFormat="1" ht="10.5" x14ac:dyDescent="0.25">
      <c r="B123" s="96" t="s">
        <v>90</v>
      </c>
      <c r="C123" s="97">
        <v>0.5</v>
      </c>
      <c r="D123" s="71"/>
      <c r="E123" s="71"/>
      <c r="F123" s="71"/>
      <c r="G123" s="71"/>
      <c r="H123" s="99"/>
      <c r="J123" s="455"/>
      <c r="K123" s="455"/>
    </row>
    <row r="124" spans="1:14" s="10" customFormat="1" ht="12.5" x14ac:dyDescent="0.25">
      <c r="B124" s="96" t="s">
        <v>324</v>
      </c>
      <c r="C124" s="98">
        <v>0.15</v>
      </c>
      <c r="D124" s="403" t="s">
        <v>31</v>
      </c>
      <c r="E124" s="88"/>
      <c r="F124" s="88"/>
      <c r="G124" s="88"/>
      <c r="H124" s="99"/>
      <c r="J124" s="455"/>
      <c r="K124" s="455"/>
    </row>
    <row r="125" spans="1:14" s="10" customFormat="1" ht="11" thickBot="1" x14ac:dyDescent="0.3">
      <c r="B125" s="100" t="s">
        <v>91</v>
      </c>
      <c r="C125" s="101">
        <v>0.15</v>
      </c>
      <c r="J125" s="455"/>
      <c r="K125" s="455"/>
    </row>
    <row r="126" spans="1:14" s="66" customFormat="1" ht="10.9" customHeight="1" x14ac:dyDescent="0.25">
      <c r="A126" s="106"/>
      <c r="B126" s="215"/>
      <c r="C126" s="216"/>
      <c r="D126" s="88"/>
      <c r="E126" s="88"/>
      <c r="F126" s="88"/>
      <c r="G126" s="88"/>
      <c r="H126" s="99"/>
      <c r="I126" s="1"/>
      <c r="J126" s="1"/>
      <c r="K126" s="54"/>
      <c r="L126" s="99"/>
      <c r="M126" s="99"/>
      <c r="N126" s="99"/>
    </row>
    <row r="127" spans="1:14" s="66" customFormat="1" ht="10.9" customHeight="1" x14ac:dyDescent="0.25">
      <c r="A127" s="106"/>
      <c r="B127" s="103"/>
      <c r="C127" s="104"/>
      <c r="D127" s="99"/>
      <c r="E127" s="99"/>
      <c r="F127" s="99"/>
      <c r="G127" s="99"/>
      <c r="H127" s="105"/>
      <c r="I127" s="1"/>
      <c r="J127" s="1"/>
      <c r="K127" s="54"/>
      <c r="L127" s="99"/>
      <c r="M127" s="99"/>
      <c r="N127" s="99"/>
    </row>
    <row r="128" spans="1:14" s="66" customFormat="1" ht="10.9" customHeight="1" x14ac:dyDescent="0.25">
      <c r="A128" s="106"/>
      <c r="B128" s="263" t="s">
        <v>326</v>
      </c>
      <c r="C128" s="263"/>
      <c r="D128" s="263"/>
      <c r="E128" s="264"/>
      <c r="F128" s="264"/>
      <c r="G128" s="264"/>
      <c r="H128" s="105"/>
      <c r="I128" s="1"/>
      <c r="J128" s="1"/>
      <c r="K128" s="54"/>
      <c r="L128" s="99"/>
      <c r="M128" s="99"/>
      <c r="N128" s="99"/>
    </row>
    <row r="129" spans="1:19" s="66" customFormat="1" ht="10.9" customHeight="1" x14ac:dyDescent="0.25">
      <c r="A129" s="106"/>
      <c r="B129" s="263" t="s">
        <v>96</v>
      </c>
      <c r="C129" s="263"/>
      <c r="D129" s="263"/>
      <c r="E129" s="263"/>
      <c r="F129" s="263"/>
      <c r="G129" s="263"/>
      <c r="H129" s="105"/>
      <c r="I129" s="1"/>
      <c r="J129" s="1"/>
      <c r="K129" s="54"/>
      <c r="L129" s="99"/>
      <c r="M129" s="99"/>
      <c r="N129" s="99"/>
    </row>
    <row r="130" spans="1:19" s="66" customFormat="1" ht="10.9" customHeight="1" x14ac:dyDescent="0.25">
      <c r="A130" s="106"/>
      <c r="B130" s="263" t="s">
        <v>622</v>
      </c>
      <c r="C130" s="263"/>
      <c r="D130" s="263"/>
      <c r="E130" s="263"/>
      <c r="F130" s="263"/>
      <c r="G130" s="263"/>
      <c r="H130" s="105"/>
      <c r="I130" s="1"/>
      <c r="J130" s="1"/>
      <c r="K130" s="54"/>
      <c r="L130" s="99"/>
      <c r="M130" s="99"/>
      <c r="N130" s="99"/>
    </row>
    <row r="131" spans="1:19" s="66" customFormat="1" ht="10.9" customHeight="1" x14ac:dyDescent="0.25">
      <c r="A131" s="106"/>
      <c r="B131" s="263" t="s">
        <v>97</v>
      </c>
      <c r="C131" s="263"/>
      <c r="D131" s="265"/>
      <c r="E131" s="265"/>
      <c r="F131" s="265"/>
      <c r="G131" s="265"/>
      <c r="H131" s="71"/>
      <c r="I131" s="53"/>
      <c r="J131" s="53"/>
      <c r="K131" s="54"/>
      <c r="L131" s="99"/>
      <c r="M131" s="99"/>
      <c r="N131" s="99"/>
      <c r="O131" s="99"/>
      <c r="P131" s="99"/>
      <c r="Q131" s="99"/>
      <c r="R131" s="99"/>
    </row>
    <row r="132" spans="1:19" s="66" customFormat="1" ht="10.9" customHeight="1" x14ac:dyDescent="0.25">
      <c r="A132" s="106"/>
      <c r="B132" s="263" t="s">
        <v>98</v>
      </c>
      <c r="C132" s="263"/>
      <c r="D132" s="265"/>
      <c r="E132" s="265"/>
      <c r="F132" s="265"/>
      <c r="G132" s="265"/>
      <c r="H132" s="71"/>
      <c r="I132" s="53"/>
      <c r="J132" s="53"/>
      <c r="K132" s="54"/>
      <c r="L132" s="99"/>
      <c r="M132" s="99"/>
      <c r="N132" s="99"/>
      <c r="O132" s="99"/>
      <c r="P132" s="99"/>
      <c r="Q132" s="99"/>
      <c r="R132" s="99"/>
    </row>
    <row r="133" spans="1:19" s="10" customFormat="1" ht="21" customHeight="1" x14ac:dyDescent="0.25">
      <c r="A133" s="106"/>
      <c r="B133" s="263" t="s">
        <v>99</v>
      </c>
      <c r="C133" s="263"/>
      <c r="D133" s="266"/>
      <c r="E133" s="266"/>
      <c r="F133" s="266"/>
      <c r="G133" s="266"/>
      <c r="I133" s="453"/>
      <c r="J133" s="453"/>
      <c r="K133" s="12"/>
    </row>
    <row r="134" spans="1:19" ht="10.9" customHeight="1" x14ac:dyDescent="0.25">
      <c r="A134" s="106"/>
      <c r="B134" s="10"/>
      <c r="C134" s="10"/>
      <c r="D134" s="210"/>
      <c r="E134" s="210"/>
      <c r="F134" s="210"/>
      <c r="G134" s="106"/>
      <c r="H134" s="214"/>
      <c r="I134" s="196"/>
      <c r="J134" s="196"/>
      <c r="P134" s="156"/>
      <c r="Q134" s="156"/>
      <c r="R134" s="156"/>
      <c r="S134" s="156"/>
    </row>
    <row r="135" spans="1:19" ht="10.9" customHeight="1" x14ac:dyDescent="0.2">
      <c r="A135" s="106"/>
      <c r="B135" s="210"/>
      <c r="C135" s="210"/>
      <c r="D135" s="455"/>
      <c r="E135" s="455"/>
      <c r="F135" s="455"/>
      <c r="G135" s="455"/>
      <c r="H135" s="455"/>
      <c r="I135" s="196"/>
      <c r="J135" s="196"/>
      <c r="P135" s="156"/>
      <c r="Q135" s="156"/>
      <c r="R135" s="156"/>
      <c r="S135" s="156"/>
    </row>
    <row r="136" spans="1:19" ht="10.9" customHeight="1" x14ac:dyDescent="0.2">
      <c r="A136" s="106"/>
      <c r="B136" s="455"/>
      <c r="C136" s="244"/>
      <c r="D136" s="106"/>
      <c r="E136" s="106"/>
      <c r="F136" s="106"/>
      <c r="G136" s="106"/>
      <c r="H136" s="106"/>
      <c r="I136" s="106"/>
      <c r="J136" s="106"/>
    </row>
    <row r="137" spans="1:19" ht="10.9" customHeight="1" x14ac:dyDescent="0.2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</row>
    <row r="138" spans="1:19" ht="10.9" customHeight="1" x14ac:dyDescent="0.2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</row>
    <row r="139" spans="1:19" ht="10.9" customHeight="1" x14ac:dyDescent="0.2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</row>
    <row r="140" spans="1:19" ht="10.9" customHeight="1" x14ac:dyDescent="0.2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</row>
    <row r="141" spans="1:19" ht="10.9" customHeight="1" x14ac:dyDescent="0.2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</row>
    <row r="142" spans="1:19" ht="10.9" customHeight="1" x14ac:dyDescent="0.2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</row>
    <row r="143" spans="1:19" ht="10.9" customHeight="1" x14ac:dyDescent="0.2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</row>
    <row r="144" spans="1:19" ht="10.9" customHeight="1" x14ac:dyDescent="0.2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</row>
    <row r="145" spans="1:10" ht="10.9" customHeight="1" x14ac:dyDescent="0.2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</row>
    <row r="146" spans="1:10" ht="10.9" customHeight="1" x14ac:dyDescent="0.2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</row>
    <row r="147" spans="1:10" ht="10.9" customHeight="1" x14ac:dyDescent="0.2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</row>
    <row r="148" spans="1:10" ht="10.9" customHeight="1" x14ac:dyDescent="0.2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</row>
    <row r="149" spans="1:10" ht="10.9" customHeight="1" x14ac:dyDescent="0.2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</row>
    <row r="150" spans="1:10" ht="10.9" customHeight="1" x14ac:dyDescent="0.2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</row>
    <row r="151" spans="1:10" ht="10.9" customHeight="1" x14ac:dyDescent="0.2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</row>
    <row r="152" spans="1:10" ht="10.9" customHeight="1" x14ac:dyDescent="0.2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</row>
    <row r="153" spans="1:10" ht="10.9" customHeight="1" x14ac:dyDescent="0.2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</row>
    <row r="154" spans="1:10" ht="10.9" customHeight="1" x14ac:dyDescent="0.2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</row>
    <row r="155" spans="1:10" ht="10.9" customHeight="1" x14ac:dyDescent="0.2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</row>
    <row r="156" spans="1:10" ht="10.9" customHeight="1" x14ac:dyDescent="0.2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</row>
    <row r="157" spans="1:10" ht="10.9" customHeight="1" x14ac:dyDescent="0.2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</row>
    <row r="158" spans="1:10" ht="10.9" customHeight="1" x14ac:dyDescent="0.2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</row>
    <row r="159" spans="1:10" ht="10.9" customHeight="1" x14ac:dyDescent="0.2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</row>
    <row r="160" spans="1:10" ht="10.9" customHeight="1" x14ac:dyDescent="0.2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</row>
    <row r="161" spans="2:8" ht="10.9" customHeight="1" x14ac:dyDescent="0.2">
      <c r="B161" s="106"/>
      <c r="C161" s="106"/>
      <c r="D161" s="106"/>
      <c r="E161" s="106"/>
      <c r="F161" s="106"/>
      <c r="G161" s="106"/>
      <c r="H161" s="106"/>
    </row>
    <row r="162" spans="2:8" ht="10.9" customHeight="1" x14ac:dyDescent="0.2">
      <c r="B162" s="106"/>
      <c r="C162" s="106"/>
      <c r="D162" s="106"/>
      <c r="E162" s="106"/>
      <c r="F162" s="106"/>
      <c r="G162" s="106"/>
      <c r="H162" s="106"/>
    </row>
    <row r="163" spans="2:8" ht="10.9" customHeight="1" x14ac:dyDescent="0.2">
      <c r="B163" s="106"/>
      <c r="C163" s="106"/>
      <c r="D163" s="106"/>
      <c r="E163" s="106"/>
      <c r="F163" s="106"/>
      <c r="G163" s="106"/>
      <c r="H163" s="106"/>
    </row>
    <row r="164" spans="2:8" ht="10.9" customHeight="1" x14ac:dyDescent="0.2">
      <c r="B164" s="106"/>
      <c r="C164" s="106"/>
      <c r="D164" s="106"/>
      <c r="E164" s="106"/>
      <c r="F164" s="106"/>
      <c r="G164" s="106"/>
      <c r="H164" s="106"/>
    </row>
    <row r="165" spans="2:8" ht="10.9" customHeight="1" x14ac:dyDescent="0.2">
      <c r="B165" s="106"/>
      <c r="C165" s="106"/>
      <c r="D165" s="106"/>
      <c r="E165" s="106"/>
      <c r="F165" s="106"/>
      <c r="G165" s="106"/>
      <c r="H165" s="106"/>
    </row>
    <row r="166" spans="2:8" ht="10.9" customHeight="1" x14ac:dyDescent="0.2">
      <c r="B166" s="106"/>
      <c r="C166" s="106"/>
      <c r="D166" s="106"/>
      <c r="E166" s="106"/>
      <c r="F166" s="106"/>
      <c r="G166" s="106"/>
      <c r="H166" s="106"/>
    </row>
    <row r="167" spans="2:8" ht="10.9" customHeight="1" x14ac:dyDescent="0.2">
      <c r="B167" s="106"/>
      <c r="C167" s="106"/>
      <c r="D167" s="106"/>
      <c r="E167" s="106"/>
      <c r="F167" s="106"/>
      <c r="G167" s="106"/>
      <c r="H167" s="106"/>
    </row>
    <row r="168" spans="2:8" ht="10.9" customHeight="1" x14ac:dyDescent="0.2">
      <c r="B168" s="106"/>
      <c r="C168" s="106"/>
      <c r="D168" s="106"/>
      <c r="E168" s="106"/>
      <c r="F168" s="106"/>
      <c r="G168" s="106"/>
      <c r="H168" s="106"/>
    </row>
    <row r="169" spans="2:8" ht="10.9" customHeight="1" x14ac:dyDescent="0.2">
      <c r="B169" s="106"/>
      <c r="C169" s="106"/>
      <c r="D169" s="106"/>
      <c r="E169" s="106"/>
      <c r="F169" s="106"/>
      <c r="G169" s="106"/>
      <c r="H169" s="106"/>
    </row>
    <row r="170" spans="2:8" ht="10.9" customHeight="1" x14ac:dyDescent="0.2">
      <c r="B170" s="106"/>
      <c r="C170" s="106"/>
      <c r="D170" s="106"/>
      <c r="E170" s="106"/>
      <c r="F170" s="106"/>
      <c r="G170" s="106"/>
      <c r="H170" s="106"/>
    </row>
    <row r="171" spans="2:8" ht="10.9" customHeight="1" x14ac:dyDescent="0.2">
      <c r="B171" s="106"/>
      <c r="C171" s="106"/>
      <c r="D171" s="106"/>
      <c r="E171" s="106"/>
      <c r="F171" s="106"/>
      <c r="G171" s="106"/>
      <c r="H171" s="106"/>
    </row>
    <row r="172" spans="2:8" ht="10.9" customHeight="1" x14ac:dyDescent="0.2">
      <c r="B172" s="106"/>
      <c r="C172" s="106"/>
      <c r="D172" s="106"/>
      <c r="E172" s="106"/>
      <c r="F172" s="106"/>
      <c r="G172" s="106"/>
      <c r="H172" s="106"/>
    </row>
    <row r="173" spans="2:8" ht="10.9" customHeight="1" x14ac:dyDescent="0.2">
      <c r="B173" s="106"/>
      <c r="C173" s="106"/>
      <c r="D173" s="106"/>
      <c r="E173" s="106"/>
      <c r="F173" s="106"/>
      <c r="G173" s="106"/>
      <c r="H173" s="106"/>
    </row>
    <row r="174" spans="2:8" ht="10.9" customHeight="1" x14ac:dyDescent="0.2">
      <c r="B174" s="106"/>
      <c r="C174" s="106"/>
      <c r="D174" s="106"/>
      <c r="E174" s="106"/>
      <c r="F174" s="106"/>
      <c r="G174" s="106"/>
      <c r="H174" s="106"/>
    </row>
    <row r="175" spans="2:8" ht="10.9" customHeight="1" x14ac:dyDescent="0.2">
      <c r="B175" s="106"/>
      <c r="C175" s="106"/>
    </row>
  </sheetData>
  <mergeCells count="60">
    <mergeCell ref="F33:G33"/>
    <mergeCell ref="F34:G34"/>
    <mergeCell ref="F35:G35"/>
    <mergeCell ref="F36:G36"/>
    <mergeCell ref="B6:G6"/>
    <mergeCell ref="B7:B8"/>
    <mergeCell ref="C7:C8"/>
    <mergeCell ref="D7:D8"/>
    <mergeCell ref="E7:E8"/>
    <mergeCell ref="F7:G7"/>
    <mergeCell ref="B32:J32"/>
    <mergeCell ref="B21:B22"/>
    <mergeCell ref="C21:C22"/>
    <mergeCell ref="D21:D22"/>
    <mergeCell ref="E21:E22"/>
    <mergeCell ref="F21:G21"/>
    <mergeCell ref="F37:G37"/>
    <mergeCell ref="D48:D49"/>
    <mergeCell ref="E48:E49"/>
    <mergeCell ref="F48:G48"/>
    <mergeCell ref="H48:I48"/>
    <mergeCell ref="F44:G44"/>
    <mergeCell ref="F43:G43"/>
    <mergeCell ref="F38:G38"/>
    <mergeCell ref="F39:G39"/>
    <mergeCell ref="F40:G40"/>
    <mergeCell ref="F41:G41"/>
    <mergeCell ref="F42:G42"/>
    <mergeCell ref="B109:C109"/>
    <mergeCell ref="B96:D96"/>
    <mergeCell ref="B57:B58"/>
    <mergeCell ref="C57:C58"/>
    <mergeCell ref="D57:D58"/>
    <mergeCell ref="D83:D84"/>
    <mergeCell ref="B69:F69"/>
    <mergeCell ref="C83:C84"/>
    <mergeCell ref="E83:E84"/>
    <mergeCell ref="F83:F84"/>
    <mergeCell ref="E57:E58"/>
    <mergeCell ref="F57:G57"/>
    <mergeCell ref="B81:F81"/>
    <mergeCell ref="B101:E101"/>
    <mergeCell ref="G69:I69"/>
    <mergeCell ref="H57:I57"/>
    <mergeCell ref="B20:G20"/>
    <mergeCell ref="B47:I47"/>
    <mergeCell ref="B61:H61"/>
    <mergeCell ref="B89:H89"/>
    <mergeCell ref="B56:I56"/>
    <mergeCell ref="C87:C88"/>
    <mergeCell ref="E87:E88"/>
    <mergeCell ref="F87:F88"/>
    <mergeCell ref="D87:D88"/>
    <mergeCell ref="C85:C86"/>
    <mergeCell ref="E85:E86"/>
    <mergeCell ref="F85:F86"/>
    <mergeCell ref="D85:D86"/>
    <mergeCell ref="F45:G45"/>
    <mergeCell ref="B48:B49"/>
    <mergeCell ref="C48:C49"/>
  </mergeCells>
  <hyperlinks>
    <hyperlink ref="H31" location="MarieClaire.ru!A1" display="&lt;&lt; наверх"/>
    <hyperlink ref="J46" location="MarieClaire.ru!A1" display="&lt;&lt; наверх"/>
    <hyperlink ref="H95" location="MarieClaire.ru!A1" display="&lt;&lt; наверх"/>
    <hyperlink ref="D1" location="TITLE!A1" display="TITLE"/>
    <hyperlink ref="D124" location="MarieClaire.ru!A1" display="&lt;&lt; наверх"/>
    <hyperlink ref="J80" r:id="rId1"/>
  </hyperlinks>
  <pageMargins left="0.7" right="0.7" top="0.75" bottom="0.75" header="0.3" footer="0.3"/>
  <pageSetup paperSize="9" orientation="portrait" horizontalDpi="4294967295" verticalDpi="4294967295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4"/>
  <sheetViews>
    <sheetView topLeftCell="A59" zoomScaleNormal="100" workbookViewId="0">
      <selection activeCell="E65" sqref="E65"/>
    </sheetView>
  </sheetViews>
  <sheetFormatPr defaultColWidth="19.453125" defaultRowHeight="10.9" customHeight="1" x14ac:dyDescent="0.2"/>
  <cols>
    <col min="1" max="1" width="2" style="156" customWidth="1"/>
    <col min="2" max="2" width="25.54296875" style="156" customWidth="1"/>
    <col min="3" max="3" width="20" style="156" customWidth="1"/>
    <col min="4" max="4" width="19.26953125" style="156" customWidth="1"/>
    <col min="5" max="5" width="14.81640625" style="156" customWidth="1"/>
    <col min="6" max="6" width="10.1796875" style="156" customWidth="1"/>
    <col min="7" max="7" width="10.08984375" style="156" customWidth="1"/>
    <col min="8" max="8" width="13.1796875" style="156" customWidth="1"/>
    <col min="9" max="9" width="13" style="156" customWidth="1"/>
    <col min="10" max="10" width="11.1796875" style="156" customWidth="1"/>
    <col min="11" max="11" width="24.1796875" style="196" customWidth="1"/>
    <col min="12" max="12" width="8.7265625" style="196" customWidth="1"/>
    <col min="13" max="13" width="6.81640625" style="196" customWidth="1"/>
    <col min="14" max="19" width="19.453125" style="196" customWidth="1"/>
    <col min="20" max="16384" width="19.453125" style="156"/>
  </cols>
  <sheetData>
    <row r="1" spans="1:19" ht="10.9" customHeight="1" x14ac:dyDescent="0.2">
      <c r="A1" s="106"/>
      <c r="B1" s="106"/>
      <c r="C1" s="106"/>
      <c r="D1" s="9" t="s">
        <v>2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9" ht="10.9" customHeight="1" x14ac:dyDescent="0.2">
      <c r="A2" s="106"/>
      <c r="B2" s="106"/>
      <c r="C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9" ht="17.5" x14ac:dyDescent="0.35">
      <c r="A3" s="106"/>
      <c r="B3" s="106"/>
      <c r="C3" s="106"/>
      <c r="D3" s="108" t="s">
        <v>448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9" ht="9.75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9" ht="9.65" customHeight="1" thickBot="1" x14ac:dyDescent="0.25">
      <c r="A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9" ht="16.5" customHeight="1" thickBot="1" x14ac:dyDescent="0.25">
      <c r="A6" s="106"/>
      <c r="B6" s="897" t="s">
        <v>165</v>
      </c>
      <c r="C6" s="898"/>
      <c r="D6" s="898"/>
      <c r="E6" s="898"/>
      <c r="F6" s="898"/>
      <c r="G6" s="899"/>
      <c r="H6" s="106"/>
      <c r="I6" s="106"/>
      <c r="J6" s="106"/>
      <c r="K6" s="106"/>
      <c r="L6" s="106"/>
      <c r="M6" s="106"/>
      <c r="Q6" s="156"/>
      <c r="R6" s="156"/>
      <c r="S6" s="156"/>
    </row>
    <row r="7" spans="1:19" ht="9" x14ac:dyDescent="0.2">
      <c r="A7" s="106"/>
      <c r="B7" s="953" t="s">
        <v>11</v>
      </c>
      <c r="C7" s="925" t="s">
        <v>12</v>
      </c>
      <c r="D7" s="956" t="s">
        <v>42</v>
      </c>
      <c r="E7" s="958" t="s">
        <v>102</v>
      </c>
      <c r="F7" s="1061" t="s">
        <v>166</v>
      </c>
      <c r="G7" s="927"/>
      <c r="H7" s="106"/>
      <c r="I7" s="106"/>
      <c r="J7" s="106"/>
      <c r="K7" s="106"/>
      <c r="L7" s="106"/>
      <c r="M7" s="106"/>
      <c r="N7" s="156"/>
      <c r="O7" s="156"/>
      <c r="P7" s="156"/>
      <c r="Q7" s="156"/>
      <c r="R7" s="156"/>
      <c r="S7" s="156"/>
    </row>
    <row r="8" spans="1:19" ht="18.5" thickBot="1" x14ac:dyDescent="0.25">
      <c r="A8" s="106"/>
      <c r="B8" s="1058"/>
      <c r="C8" s="1027"/>
      <c r="D8" s="1059"/>
      <c r="E8" s="1060"/>
      <c r="F8" s="217" t="s">
        <v>15</v>
      </c>
      <c r="G8" s="218" t="s">
        <v>16</v>
      </c>
      <c r="H8" s="106"/>
      <c r="I8" s="106"/>
      <c r="J8" s="106"/>
      <c r="K8" s="106"/>
      <c r="L8" s="106"/>
      <c r="M8" s="106"/>
      <c r="N8" s="156"/>
      <c r="O8" s="156"/>
      <c r="P8" s="156"/>
      <c r="Q8" s="156"/>
      <c r="R8" s="156"/>
      <c r="S8" s="156"/>
    </row>
    <row r="9" spans="1:19" ht="9" x14ac:dyDescent="0.2">
      <c r="A9" s="106"/>
      <c r="B9" s="219" t="s">
        <v>105</v>
      </c>
      <c r="C9" s="220" t="s">
        <v>106</v>
      </c>
      <c r="D9" s="221">
        <v>2200</v>
      </c>
      <c r="E9" s="222" t="s">
        <v>379</v>
      </c>
      <c r="F9" s="223">
        <f>G9*750</f>
        <v>1500000</v>
      </c>
      <c r="G9" s="224">
        <v>2000</v>
      </c>
      <c r="H9" s="106"/>
      <c r="I9" s="106"/>
      <c r="J9" s="106"/>
      <c r="K9" s="106"/>
      <c r="L9" s="106"/>
      <c r="M9" s="106"/>
      <c r="N9" s="156"/>
      <c r="O9" s="156"/>
      <c r="P9" s="156"/>
      <c r="Q9" s="156"/>
      <c r="R9" s="156"/>
      <c r="S9" s="156"/>
    </row>
    <row r="10" spans="1:19" ht="9" x14ac:dyDescent="0.2">
      <c r="A10" s="106"/>
      <c r="B10" s="117" t="s">
        <v>224</v>
      </c>
      <c r="C10" s="118" t="s">
        <v>106</v>
      </c>
      <c r="D10" s="119">
        <v>1500</v>
      </c>
      <c r="E10" s="225" t="s">
        <v>379</v>
      </c>
      <c r="F10" s="121">
        <f t="shared" ref="F10:F18" si="0">G10*750</f>
        <v>1012500</v>
      </c>
      <c r="G10" s="120">
        <v>1350</v>
      </c>
      <c r="H10" s="106"/>
      <c r="I10" s="106"/>
      <c r="J10" s="106"/>
      <c r="K10" s="106"/>
      <c r="L10" s="106"/>
      <c r="M10" s="106"/>
      <c r="N10" s="156"/>
      <c r="O10" s="156"/>
      <c r="P10" s="156"/>
      <c r="Q10" s="156"/>
      <c r="R10" s="156"/>
      <c r="S10" s="156"/>
    </row>
    <row r="11" spans="1:19" ht="9" x14ac:dyDescent="0.2">
      <c r="A11" s="106"/>
      <c r="B11" s="117" t="s">
        <v>107</v>
      </c>
      <c r="C11" s="118" t="s">
        <v>106</v>
      </c>
      <c r="D11" s="119">
        <v>1100</v>
      </c>
      <c r="E11" s="225" t="s">
        <v>379</v>
      </c>
      <c r="F11" s="121">
        <f t="shared" si="0"/>
        <v>735000</v>
      </c>
      <c r="G11" s="120">
        <v>980</v>
      </c>
      <c r="H11" s="106"/>
      <c r="I11" s="106"/>
      <c r="J11" s="106"/>
      <c r="K11" s="106"/>
      <c r="L11" s="106"/>
      <c r="M11" s="106"/>
      <c r="N11" s="156"/>
      <c r="O11" s="156"/>
      <c r="P11" s="156"/>
      <c r="Q11" s="156"/>
      <c r="R11" s="156"/>
      <c r="S11" s="156"/>
    </row>
    <row r="12" spans="1:19" ht="9" x14ac:dyDescent="0.2">
      <c r="A12" s="106"/>
      <c r="B12" s="117" t="s">
        <v>108</v>
      </c>
      <c r="C12" s="118" t="s">
        <v>106</v>
      </c>
      <c r="D12" s="119">
        <v>600</v>
      </c>
      <c r="E12" s="225" t="s">
        <v>379</v>
      </c>
      <c r="F12" s="121">
        <f t="shared" si="0"/>
        <v>405000</v>
      </c>
      <c r="G12" s="120">
        <v>540</v>
      </c>
      <c r="H12" s="106"/>
      <c r="I12" s="106"/>
      <c r="J12" s="106"/>
      <c r="K12" s="106"/>
      <c r="L12" s="106"/>
      <c r="M12" s="106"/>
      <c r="N12" s="156"/>
      <c r="O12" s="156"/>
      <c r="P12" s="156"/>
      <c r="Q12" s="156"/>
      <c r="R12" s="156"/>
      <c r="S12" s="156"/>
    </row>
    <row r="13" spans="1:19" ht="9" x14ac:dyDescent="0.2">
      <c r="A13" s="106"/>
      <c r="B13" s="117" t="s">
        <v>109</v>
      </c>
      <c r="C13" s="118" t="s">
        <v>110</v>
      </c>
      <c r="D13" s="119">
        <v>800</v>
      </c>
      <c r="E13" s="225" t="s">
        <v>379</v>
      </c>
      <c r="F13" s="121">
        <f t="shared" si="0"/>
        <v>540000</v>
      </c>
      <c r="G13" s="120">
        <v>720</v>
      </c>
      <c r="H13" s="106"/>
      <c r="I13" s="106"/>
      <c r="J13" s="106"/>
      <c r="K13" s="106"/>
      <c r="L13" s="106"/>
      <c r="M13" s="106"/>
      <c r="N13" s="156"/>
      <c r="O13" s="156"/>
      <c r="P13" s="156"/>
      <c r="Q13" s="156"/>
      <c r="R13" s="156"/>
      <c r="S13" s="156"/>
    </row>
    <row r="14" spans="1:19" ht="9" x14ac:dyDescent="0.2">
      <c r="A14" s="106"/>
      <c r="B14" s="117" t="s">
        <v>111</v>
      </c>
      <c r="C14" s="118" t="s">
        <v>168</v>
      </c>
      <c r="D14" s="119">
        <v>425</v>
      </c>
      <c r="E14" s="225" t="s">
        <v>379</v>
      </c>
      <c r="F14" s="121">
        <f t="shared" si="0"/>
        <v>262500</v>
      </c>
      <c r="G14" s="120">
        <v>350</v>
      </c>
      <c r="H14" s="106"/>
      <c r="I14" s="106"/>
      <c r="J14" s="106"/>
      <c r="K14" s="106"/>
      <c r="L14" s="106"/>
      <c r="M14" s="106"/>
      <c r="N14" s="156"/>
      <c r="O14" s="156"/>
      <c r="P14" s="156"/>
      <c r="Q14" s="156"/>
      <c r="R14" s="156"/>
      <c r="S14" s="156"/>
    </row>
    <row r="15" spans="1:19" ht="21" customHeight="1" x14ac:dyDescent="0.2">
      <c r="B15" s="117" t="s">
        <v>300</v>
      </c>
      <c r="C15" s="118" t="s">
        <v>115</v>
      </c>
      <c r="D15" s="119">
        <v>1100</v>
      </c>
      <c r="E15" s="225" t="s">
        <v>380</v>
      </c>
      <c r="F15" s="121">
        <v>735000</v>
      </c>
      <c r="G15" s="122">
        <v>980</v>
      </c>
      <c r="H15" s="255"/>
      <c r="I15" s="255"/>
      <c r="J15" s="292"/>
      <c r="K15" s="255"/>
      <c r="L15" s="255"/>
      <c r="M15" s="255"/>
      <c r="N15" s="156"/>
      <c r="O15" s="156"/>
      <c r="P15" s="156"/>
      <c r="Q15" s="156"/>
      <c r="R15" s="156"/>
      <c r="S15" s="156"/>
    </row>
    <row r="16" spans="1:19" ht="9" x14ac:dyDescent="0.2">
      <c r="A16" s="106"/>
      <c r="B16" s="117" t="s">
        <v>265</v>
      </c>
      <c r="C16" s="118" t="s">
        <v>112</v>
      </c>
      <c r="D16" s="119">
        <v>150</v>
      </c>
      <c r="E16" s="225" t="s">
        <v>379</v>
      </c>
      <c r="F16" s="121">
        <f t="shared" si="0"/>
        <v>93750</v>
      </c>
      <c r="G16" s="120">
        <v>125</v>
      </c>
      <c r="H16" s="106"/>
      <c r="I16" s="106"/>
      <c r="J16" s="106"/>
      <c r="K16" s="106"/>
      <c r="L16" s="106"/>
      <c r="M16" s="106"/>
      <c r="N16" s="156"/>
      <c r="O16" s="156"/>
      <c r="P16" s="156"/>
      <c r="Q16" s="156"/>
      <c r="R16" s="156"/>
      <c r="S16" s="156"/>
    </row>
    <row r="17" spans="1:19" ht="9" x14ac:dyDescent="0.2">
      <c r="A17" s="106"/>
      <c r="B17" s="123" t="s">
        <v>114</v>
      </c>
      <c r="C17" s="226" t="s">
        <v>115</v>
      </c>
      <c r="D17" s="119">
        <v>450</v>
      </c>
      <c r="E17" s="225" t="s">
        <v>380</v>
      </c>
      <c r="F17" s="121">
        <f t="shared" si="0"/>
        <v>225000</v>
      </c>
      <c r="G17" s="120">
        <v>300</v>
      </c>
      <c r="H17" s="106"/>
      <c r="I17" s="106"/>
      <c r="J17" s="106"/>
      <c r="K17" s="106"/>
      <c r="L17" s="106"/>
      <c r="M17" s="106"/>
      <c r="N17" s="156"/>
      <c r="O17" s="156"/>
      <c r="P17" s="156"/>
      <c r="Q17" s="156"/>
      <c r="R17" s="156"/>
      <c r="S17" s="156"/>
    </row>
    <row r="18" spans="1:19" ht="9" x14ac:dyDescent="0.2">
      <c r="A18" s="106"/>
      <c r="B18" s="123" t="s">
        <v>116</v>
      </c>
      <c r="C18" s="226" t="s">
        <v>115</v>
      </c>
      <c r="D18" s="119">
        <v>400</v>
      </c>
      <c r="E18" s="225" t="s">
        <v>380</v>
      </c>
      <c r="F18" s="121">
        <f t="shared" si="0"/>
        <v>187500</v>
      </c>
      <c r="G18" s="120">
        <v>250</v>
      </c>
      <c r="H18" s="106"/>
      <c r="I18" s="106"/>
      <c r="J18" s="106"/>
      <c r="K18" s="106"/>
      <c r="L18" s="106"/>
      <c r="M18" s="106"/>
      <c r="N18" s="156"/>
      <c r="O18" s="156"/>
      <c r="P18" s="156"/>
      <c r="Q18" s="156"/>
      <c r="R18" s="156"/>
      <c r="S18" s="156"/>
    </row>
    <row r="19" spans="1:19" ht="27.5" thickBot="1" x14ac:dyDescent="0.25">
      <c r="A19" s="106"/>
      <c r="B19" s="517" t="s">
        <v>117</v>
      </c>
      <c r="C19" s="125" t="s">
        <v>106</v>
      </c>
      <c r="D19" s="132">
        <v>1600</v>
      </c>
      <c r="E19" s="228" t="s">
        <v>380</v>
      </c>
      <c r="F19" s="127" t="s">
        <v>169</v>
      </c>
      <c r="G19" s="126" t="s">
        <v>169</v>
      </c>
      <c r="H19" s="106"/>
      <c r="I19" s="106"/>
      <c r="J19" s="106"/>
      <c r="K19" s="106"/>
      <c r="L19" s="106"/>
      <c r="M19" s="106"/>
      <c r="N19" s="156"/>
      <c r="O19" s="156"/>
      <c r="P19" s="156"/>
      <c r="Q19" s="156"/>
      <c r="R19" s="156"/>
      <c r="S19" s="156"/>
    </row>
    <row r="20" spans="1:19" ht="18" customHeight="1" thickBot="1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56"/>
      <c r="P20" s="156"/>
      <c r="Q20" s="156"/>
      <c r="R20" s="156"/>
      <c r="S20" s="156"/>
    </row>
    <row r="21" spans="1:19" ht="16.5" customHeight="1" thickBot="1" x14ac:dyDescent="0.25">
      <c r="A21" s="106"/>
      <c r="B21" s="897" t="s">
        <v>118</v>
      </c>
      <c r="C21" s="898"/>
      <c r="D21" s="898"/>
      <c r="E21" s="898"/>
      <c r="F21" s="898"/>
      <c r="G21" s="899"/>
      <c r="H21" s="106"/>
      <c r="I21" s="106"/>
      <c r="J21" s="106"/>
      <c r="K21" s="106"/>
      <c r="L21" s="106"/>
      <c r="M21" s="106"/>
      <c r="N21" s="156"/>
      <c r="O21" s="156"/>
      <c r="P21" s="156"/>
      <c r="Q21" s="156"/>
      <c r="R21" s="156"/>
      <c r="S21" s="156"/>
    </row>
    <row r="22" spans="1:19" ht="10.9" customHeight="1" x14ac:dyDescent="0.2">
      <c r="A22" s="106"/>
      <c r="B22" s="953" t="s">
        <v>11</v>
      </c>
      <c r="C22" s="925" t="s">
        <v>12</v>
      </c>
      <c r="D22" s="956" t="s">
        <v>42</v>
      </c>
      <c r="E22" s="958" t="s">
        <v>102</v>
      </c>
      <c r="F22" s="1038" t="s">
        <v>170</v>
      </c>
      <c r="G22" s="961"/>
      <c r="H22" s="106"/>
      <c r="I22" s="106"/>
      <c r="J22" s="106"/>
      <c r="K22" s="106"/>
      <c r="L22" s="106"/>
      <c r="M22" s="106"/>
      <c r="N22" s="156"/>
      <c r="O22" s="156"/>
      <c r="P22" s="156"/>
      <c r="Q22" s="156"/>
      <c r="R22" s="156"/>
      <c r="S22" s="156"/>
    </row>
    <row r="23" spans="1:19" ht="10.9" customHeight="1" x14ac:dyDescent="0.2">
      <c r="A23" s="106"/>
      <c r="B23" s="954"/>
      <c r="C23" s="955"/>
      <c r="D23" s="957"/>
      <c r="E23" s="959"/>
      <c r="F23" s="109" t="s">
        <v>15</v>
      </c>
      <c r="G23" s="128" t="s">
        <v>16</v>
      </c>
      <c r="H23" s="106"/>
      <c r="I23" s="106"/>
      <c r="J23" s="106"/>
      <c r="K23" s="106"/>
      <c r="L23" s="106"/>
      <c r="M23" s="106"/>
      <c r="N23" s="156"/>
      <c r="O23" s="156"/>
      <c r="P23" s="156"/>
      <c r="Q23" s="156"/>
      <c r="R23" s="156"/>
      <c r="S23" s="156"/>
    </row>
    <row r="24" spans="1:19" s="196" customFormat="1" ht="32.25" customHeight="1" x14ac:dyDescent="0.2">
      <c r="A24" s="106"/>
      <c r="B24" s="117" t="s">
        <v>122</v>
      </c>
      <c r="C24" s="118" t="s">
        <v>123</v>
      </c>
      <c r="D24" s="119">
        <v>1800</v>
      </c>
      <c r="E24" s="120" t="s">
        <v>188</v>
      </c>
      <c r="F24" s="121">
        <f t="shared" ref="F24:F28" si="1">G24*350</f>
        <v>567000</v>
      </c>
      <c r="G24" s="129">
        <v>1620</v>
      </c>
      <c r="H24" s="106"/>
      <c r="I24" s="106"/>
      <c r="J24" s="106"/>
      <c r="K24" s="106"/>
      <c r="L24" s="106"/>
      <c r="M24" s="106"/>
    </row>
    <row r="25" spans="1:19" s="196" customFormat="1" ht="34.5" customHeight="1" x14ac:dyDescent="0.2">
      <c r="A25" s="106"/>
      <c r="B25" s="117" t="s">
        <v>125</v>
      </c>
      <c r="C25" s="118" t="s">
        <v>123</v>
      </c>
      <c r="D25" s="119">
        <v>1400</v>
      </c>
      <c r="E25" s="120" t="s">
        <v>188</v>
      </c>
      <c r="F25" s="121">
        <f t="shared" si="1"/>
        <v>441000</v>
      </c>
      <c r="G25" s="122">
        <v>1260</v>
      </c>
      <c r="H25" s="106"/>
      <c r="I25" s="106"/>
      <c r="J25" s="106"/>
      <c r="K25" s="106"/>
      <c r="L25" s="106"/>
      <c r="M25" s="106"/>
    </row>
    <row r="26" spans="1:19" ht="33.75" customHeight="1" x14ac:dyDescent="0.2">
      <c r="A26" s="106"/>
      <c r="B26" s="117" t="s">
        <v>126</v>
      </c>
      <c r="C26" s="118" t="s">
        <v>123</v>
      </c>
      <c r="D26" s="119">
        <v>1600</v>
      </c>
      <c r="E26" s="120" t="s">
        <v>188</v>
      </c>
      <c r="F26" s="121">
        <f t="shared" si="1"/>
        <v>504000</v>
      </c>
      <c r="G26" s="122">
        <v>1440</v>
      </c>
      <c r="H26" s="106"/>
      <c r="I26" s="106"/>
      <c r="J26" s="106"/>
      <c r="K26" s="106"/>
      <c r="L26" s="106"/>
      <c r="M26" s="106"/>
      <c r="N26" s="156"/>
      <c r="O26" s="156"/>
      <c r="P26" s="156"/>
      <c r="Q26" s="156"/>
      <c r="R26" s="156"/>
      <c r="S26" s="156"/>
    </row>
    <row r="27" spans="1:19" s="196" customFormat="1" ht="24.75" customHeight="1" x14ac:dyDescent="0.2">
      <c r="A27" s="106"/>
      <c r="B27" s="117" t="s">
        <v>172</v>
      </c>
      <c r="C27" s="118" t="s">
        <v>123</v>
      </c>
      <c r="D27" s="119">
        <v>2000</v>
      </c>
      <c r="E27" s="120" t="s">
        <v>188</v>
      </c>
      <c r="F27" s="121">
        <f t="shared" si="1"/>
        <v>630000</v>
      </c>
      <c r="G27" s="122">
        <v>1800</v>
      </c>
      <c r="H27" s="106"/>
      <c r="I27" s="106"/>
      <c r="J27" s="106"/>
      <c r="K27" s="106"/>
      <c r="L27" s="106"/>
      <c r="M27" s="106"/>
    </row>
    <row r="28" spans="1:19" ht="30.75" customHeight="1" x14ac:dyDescent="0.2">
      <c r="A28" s="106"/>
      <c r="B28" s="117" t="s">
        <v>173</v>
      </c>
      <c r="C28" s="118" t="s">
        <v>123</v>
      </c>
      <c r="D28" s="119">
        <v>2550</v>
      </c>
      <c r="E28" s="120" t="s">
        <v>188</v>
      </c>
      <c r="F28" s="121">
        <f t="shared" si="1"/>
        <v>805000</v>
      </c>
      <c r="G28" s="122">
        <v>2300</v>
      </c>
      <c r="H28" s="106"/>
      <c r="I28" s="106"/>
      <c r="J28" s="106"/>
      <c r="K28" s="106"/>
      <c r="L28" s="106"/>
      <c r="M28" s="106"/>
      <c r="N28" s="156"/>
      <c r="O28" s="156"/>
      <c r="P28" s="156"/>
      <c r="Q28" s="156"/>
      <c r="R28" s="156"/>
      <c r="S28" s="156"/>
    </row>
    <row r="29" spans="1:19" ht="24.75" customHeight="1" x14ac:dyDescent="0.2">
      <c r="A29" s="106"/>
      <c r="B29" s="117" t="s">
        <v>129</v>
      </c>
      <c r="C29" s="118" t="s">
        <v>106</v>
      </c>
      <c r="D29" s="119">
        <v>220000</v>
      </c>
      <c r="E29" s="120" t="s">
        <v>379</v>
      </c>
      <c r="F29" s="121" t="s">
        <v>169</v>
      </c>
      <c r="G29" s="122" t="s">
        <v>169</v>
      </c>
      <c r="H29" s="106"/>
      <c r="I29" s="106"/>
      <c r="J29" s="106"/>
      <c r="K29" s="106"/>
      <c r="L29" s="106"/>
      <c r="M29" s="106"/>
      <c r="S29" s="156"/>
    </row>
    <row r="30" spans="1:19" ht="24.75" customHeight="1" x14ac:dyDescent="0.2">
      <c r="A30" s="106"/>
      <c r="B30" s="117" t="s">
        <v>529</v>
      </c>
      <c r="C30" s="118" t="s">
        <v>123</v>
      </c>
      <c r="D30" s="119">
        <v>3600</v>
      </c>
      <c r="E30" s="120" t="s">
        <v>188</v>
      </c>
      <c r="F30" s="121">
        <f t="shared" ref="F30" si="2">G30*350</f>
        <v>1050000</v>
      </c>
      <c r="G30" s="122">
        <v>3000</v>
      </c>
      <c r="H30" s="106"/>
      <c r="I30" s="106"/>
      <c r="J30" s="106"/>
      <c r="K30" s="106"/>
      <c r="L30" s="106"/>
      <c r="M30" s="106"/>
      <c r="S30" s="156"/>
    </row>
    <row r="31" spans="1:19" ht="24.75" customHeight="1" thickBot="1" x14ac:dyDescent="0.25">
      <c r="A31" s="106"/>
      <c r="B31" s="130" t="s">
        <v>174</v>
      </c>
      <c r="C31" s="948" t="s">
        <v>189</v>
      </c>
      <c r="D31" s="948"/>
      <c r="E31" s="949"/>
      <c r="F31" s="127" t="s">
        <v>169</v>
      </c>
      <c r="G31" s="133" t="s">
        <v>169</v>
      </c>
      <c r="H31" s="106"/>
      <c r="I31" s="106"/>
      <c r="J31" s="106"/>
      <c r="K31" s="106"/>
      <c r="L31" s="106"/>
      <c r="M31" s="106"/>
      <c r="S31" s="156"/>
    </row>
    <row r="32" spans="1:19" ht="24.75" customHeight="1" thickBot="1" x14ac:dyDescent="0.25">
      <c r="A32" s="106"/>
      <c r="B32" s="40" t="s">
        <v>30</v>
      </c>
      <c r="C32" s="149"/>
      <c r="D32" s="149"/>
      <c r="E32" s="149"/>
      <c r="F32" s="149"/>
      <c r="G32" s="149"/>
      <c r="H32" s="139" t="s">
        <v>31</v>
      </c>
      <c r="I32" s="106"/>
      <c r="J32" s="106"/>
      <c r="K32" s="106"/>
      <c r="L32" s="106"/>
      <c r="M32" s="106"/>
      <c r="N32" s="106"/>
    </row>
    <row r="33" spans="1:20" ht="24.75" customHeight="1" thickBot="1" x14ac:dyDescent="0.25">
      <c r="A33" s="106"/>
      <c r="B33" s="897" t="s">
        <v>5</v>
      </c>
      <c r="C33" s="898"/>
      <c r="D33" s="898"/>
      <c r="E33" s="898"/>
      <c r="F33" s="898"/>
      <c r="G33" s="898"/>
      <c r="H33" s="898"/>
      <c r="I33" s="898"/>
      <c r="J33" s="899"/>
    </row>
    <row r="34" spans="1:20" ht="24.75" customHeight="1" thickBot="1" x14ac:dyDescent="0.25">
      <c r="A34" s="106"/>
      <c r="B34" s="140" t="s">
        <v>39</v>
      </c>
      <c r="C34" s="141" t="s">
        <v>12</v>
      </c>
      <c r="D34" s="141" t="s">
        <v>132</v>
      </c>
      <c r="E34" s="141" t="s">
        <v>41</v>
      </c>
      <c r="F34" s="1039" t="s">
        <v>42</v>
      </c>
      <c r="G34" s="1040"/>
      <c r="H34" s="141" t="s">
        <v>43</v>
      </c>
      <c r="I34" s="141" t="s">
        <v>44</v>
      </c>
      <c r="J34" s="142" t="s">
        <v>45</v>
      </c>
    </row>
    <row r="35" spans="1:20" s="107" customFormat="1" ht="18" x14ac:dyDescent="0.25">
      <c r="A35" s="106"/>
      <c r="B35" s="437" t="s">
        <v>133</v>
      </c>
      <c r="C35" s="144" t="s">
        <v>364</v>
      </c>
      <c r="D35" s="144" t="s">
        <v>176</v>
      </c>
      <c r="E35" s="145" t="s">
        <v>19</v>
      </c>
      <c r="F35" s="1041">
        <v>2800</v>
      </c>
      <c r="G35" s="1041"/>
      <c r="H35" s="466">
        <v>100000</v>
      </c>
      <c r="I35" s="466">
        <v>30000</v>
      </c>
      <c r="J35" s="467">
        <f>F35*H35/1000</f>
        <v>280000</v>
      </c>
      <c r="K35" s="1075"/>
      <c r="L35" s="439"/>
      <c r="M35" s="440"/>
      <c r="N35" s="106"/>
      <c r="O35" s="106"/>
      <c r="P35" s="106"/>
      <c r="Q35" s="106"/>
      <c r="R35" s="106"/>
      <c r="S35" s="106"/>
      <c r="T35" s="106"/>
    </row>
    <row r="36" spans="1:20" s="107" customFormat="1" ht="15" customHeight="1" x14ac:dyDescent="0.25">
      <c r="A36" s="106"/>
      <c r="B36" s="441" t="s">
        <v>137</v>
      </c>
      <c r="C36" s="442" t="s">
        <v>134</v>
      </c>
      <c r="D36" s="442" t="s">
        <v>176</v>
      </c>
      <c r="E36" s="443" t="s">
        <v>19</v>
      </c>
      <c r="F36" s="1033">
        <v>2600</v>
      </c>
      <c r="G36" s="1034"/>
      <c r="H36" s="444">
        <v>300000</v>
      </c>
      <c r="I36" s="444">
        <v>100000</v>
      </c>
      <c r="J36" s="445">
        <f t="shared" ref="J36:J46" si="3">F36*H36/1000</f>
        <v>780000</v>
      </c>
      <c r="K36" s="1076"/>
      <c r="L36" s="290"/>
      <c r="M36" s="106"/>
      <c r="N36" s="290"/>
      <c r="O36" s="106"/>
      <c r="P36" s="106"/>
      <c r="Q36" s="106"/>
      <c r="R36" s="106"/>
      <c r="S36" s="106"/>
    </row>
    <row r="37" spans="1:20" s="107" customFormat="1" ht="18.5" thickBot="1" x14ac:dyDescent="0.3">
      <c r="A37" s="106"/>
      <c r="B37" s="146" t="s">
        <v>138</v>
      </c>
      <c r="C37" s="446" t="s">
        <v>134</v>
      </c>
      <c r="D37" s="446" t="s">
        <v>176</v>
      </c>
      <c r="E37" s="447" t="s">
        <v>19</v>
      </c>
      <c r="F37" s="1037">
        <v>2400</v>
      </c>
      <c r="G37" s="1037"/>
      <c r="H37" s="459">
        <v>500000</v>
      </c>
      <c r="I37" s="459">
        <v>150000</v>
      </c>
      <c r="J37" s="448">
        <f t="shared" si="3"/>
        <v>1200000</v>
      </c>
      <c r="K37" s="1076"/>
      <c r="L37" s="106"/>
      <c r="M37" s="106"/>
      <c r="N37" s="106"/>
      <c r="O37" s="106"/>
      <c r="P37" s="106"/>
      <c r="Q37" s="106"/>
      <c r="R37" s="106"/>
      <c r="S37" s="106"/>
    </row>
    <row r="38" spans="1:20" s="107" customFormat="1" ht="15" customHeight="1" x14ac:dyDescent="0.25">
      <c r="A38" s="106"/>
      <c r="B38" s="143" t="s">
        <v>139</v>
      </c>
      <c r="C38" s="144" t="s">
        <v>134</v>
      </c>
      <c r="D38" s="144" t="s">
        <v>177</v>
      </c>
      <c r="E38" s="145" t="s">
        <v>19</v>
      </c>
      <c r="F38" s="1031">
        <v>3200</v>
      </c>
      <c r="G38" s="1032"/>
      <c r="H38" s="466">
        <v>100000</v>
      </c>
      <c r="I38" s="466">
        <v>30000</v>
      </c>
      <c r="J38" s="468">
        <f t="shared" si="3"/>
        <v>320000</v>
      </c>
      <c r="K38" s="1075"/>
      <c r="L38" s="439"/>
      <c r="M38" s="440"/>
      <c r="N38" s="106"/>
      <c r="O38" s="290"/>
      <c r="P38" s="106"/>
      <c r="Q38" s="106"/>
      <c r="R38" s="106"/>
      <c r="S38" s="106"/>
      <c r="T38" s="106"/>
    </row>
    <row r="39" spans="1:20" s="107" customFormat="1" ht="18" x14ac:dyDescent="0.25">
      <c r="A39" s="106"/>
      <c r="B39" s="441" t="s">
        <v>178</v>
      </c>
      <c r="C39" s="442" t="s">
        <v>134</v>
      </c>
      <c r="D39" s="442" t="s">
        <v>177</v>
      </c>
      <c r="E39" s="443" t="s">
        <v>19</v>
      </c>
      <c r="F39" s="1033">
        <v>3000</v>
      </c>
      <c r="G39" s="1034"/>
      <c r="H39" s="444">
        <v>300000</v>
      </c>
      <c r="I39" s="444">
        <v>100000</v>
      </c>
      <c r="J39" s="445">
        <f t="shared" si="3"/>
        <v>900000</v>
      </c>
      <c r="K39" s="1076"/>
      <c r="L39" s="106"/>
      <c r="M39" s="106"/>
      <c r="N39" s="106"/>
      <c r="O39" s="106"/>
      <c r="P39" s="106"/>
      <c r="Q39" s="106"/>
      <c r="R39" s="106"/>
      <c r="S39" s="106"/>
    </row>
    <row r="40" spans="1:20" s="107" customFormat="1" ht="15" customHeight="1" thickBot="1" x14ac:dyDescent="0.3">
      <c r="A40" s="106"/>
      <c r="B40" s="146" t="s">
        <v>179</v>
      </c>
      <c r="C40" s="446" t="s">
        <v>134</v>
      </c>
      <c r="D40" s="446" t="s">
        <v>177</v>
      </c>
      <c r="E40" s="447" t="s">
        <v>19</v>
      </c>
      <c r="F40" s="1037">
        <v>2800</v>
      </c>
      <c r="G40" s="1037"/>
      <c r="H40" s="459">
        <v>500000</v>
      </c>
      <c r="I40" s="459">
        <v>150000</v>
      </c>
      <c r="J40" s="448">
        <f t="shared" si="3"/>
        <v>1400000</v>
      </c>
      <c r="K40" s="1076"/>
      <c r="L40" s="290"/>
      <c r="M40" s="106"/>
      <c r="N40" s="290"/>
      <c r="O40" s="106"/>
      <c r="P40" s="106"/>
      <c r="Q40" s="106"/>
      <c r="R40" s="106"/>
      <c r="S40" s="106"/>
    </row>
    <row r="41" spans="1:20" s="107" customFormat="1" ht="15" customHeight="1" x14ac:dyDescent="0.25">
      <c r="A41" s="106"/>
      <c r="B41" s="143" t="s">
        <v>180</v>
      </c>
      <c r="C41" s="144" t="s">
        <v>134</v>
      </c>
      <c r="D41" s="144" t="s">
        <v>135</v>
      </c>
      <c r="E41" s="145" t="s">
        <v>19</v>
      </c>
      <c r="F41" s="1031">
        <v>3600</v>
      </c>
      <c r="G41" s="1032"/>
      <c r="H41" s="466">
        <v>100000</v>
      </c>
      <c r="I41" s="466">
        <v>30000</v>
      </c>
      <c r="J41" s="468">
        <f t="shared" si="3"/>
        <v>360000</v>
      </c>
      <c r="K41" s="1075"/>
      <c r="L41" s="439"/>
      <c r="M41" s="440"/>
      <c r="N41" s="106"/>
      <c r="O41" s="290"/>
      <c r="P41" s="106"/>
      <c r="Q41" s="106"/>
      <c r="R41" s="106"/>
      <c r="S41" s="106"/>
      <c r="T41" s="106"/>
    </row>
    <row r="42" spans="1:20" s="107" customFormat="1" ht="18" x14ac:dyDescent="0.25">
      <c r="A42" s="106"/>
      <c r="B42" s="441" t="s">
        <v>181</v>
      </c>
      <c r="C42" s="442" t="s">
        <v>134</v>
      </c>
      <c r="D42" s="442" t="s">
        <v>135</v>
      </c>
      <c r="E42" s="443" t="s">
        <v>19</v>
      </c>
      <c r="F42" s="1033">
        <v>3400</v>
      </c>
      <c r="G42" s="1034"/>
      <c r="H42" s="444">
        <v>300000</v>
      </c>
      <c r="I42" s="444">
        <v>100000</v>
      </c>
      <c r="J42" s="445">
        <f t="shared" si="3"/>
        <v>1020000</v>
      </c>
      <c r="K42" s="1076"/>
      <c r="L42" s="106"/>
      <c r="M42" s="106"/>
      <c r="N42" s="106"/>
      <c r="O42" s="106"/>
      <c r="P42" s="106"/>
      <c r="Q42" s="106"/>
      <c r="R42" s="106"/>
      <c r="S42" s="106"/>
    </row>
    <row r="43" spans="1:20" s="107" customFormat="1" ht="15" customHeight="1" thickBot="1" x14ac:dyDescent="0.3">
      <c r="A43" s="106"/>
      <c r="B43" s="146" t="s">
        <v>365</v>
      </c>
      <c r="C43" s="446" t="s">
        <v>134</v>
      </c>
      <c r="D43" s="446" t="s">
        <v>135</v>
      </c>
      <c r="E43" s="447" t="s">
        <v>19</v>
      </c>
      <c r="F43" s="1037">
        <v>3200</v>
      </c>
      <c r="G43" s="1037"/>
      <c r="H43" s="459">
        <v>500000</v>
      </c>
      <c r="I43" s="459">
        <v>150000</v>
      </c>
      <c r="J43" s="448">
        <f t="shared" si="3"/>
        <v>1600000</v>
      </c>
      <c r="K43" s="1076"/>
      <c r="L43" s="290"/>
      <c r="M43" s="106"/>
      <c r="N43" s="290"/>
      <c r="O43" s="106"/>
      <c r="P43" s="106"/>
      <c r="Q43" s="106"/>
      <c r="R43" s="106"/>
      <c r="S43" s="106"/>
    </row>
    <row r="44" spans="1:20" s="107" customFormat="1" ht="15" customHeight="1" x14ac:dyDescent="0.25">
      <c r="A44" s="106"/>
      <c r="B44" s="143" t="s">
        <v>366</v>
      </c>
      <c r="C44" s="144" t="s">
        <v>134</v>
      </c>
      <c r="D44" s="144" t="s">
        <v>225</v>
      </c>
      <c r="E44" s="145" t="s">
        <v>19</v>
      </c>
      <c r="F44" s="1031">
        <v>3700</v>
      </c>
      <c r="G44" s="1032"/>
      <c r="H44" s="466">
        <v>100000</v>
      </c>
      <c r="I44" s="466">
        <v>30000</v>
      </c>
      <c r="J44" s="468">
        <f t="shared" si="3"/>
        <v>370000</v>
      </c>
      <c r="K44" s="1075"/>
      <c r="L44" s="439"/>
      <c r="M44" s="440"/>
      <c r="N44" s="106"/>
      <c r="O44" s="290"/>
      <c r="P44" s="106"/>
      <c r="Q44" s="106"/>
      <c r="R44" s="106"/>
      <c r="S44" s="106"/>
      <c r="T44" s="106"/>
    </row>
    <row r="45" spans="1:20" s="107" customFormat="1" ht="11.5" x14ac:dyDescent="0.25">
      <c r="A45" s="106"/>
      <c r="B45" s="441" t="s">
        <v>367</v>
      </c>
      <c r="C45" s="442" t="s">
        <v>134</v>
      </c>
      <c r="D45" s="442" t="s">
        <v>225</v>
      </c>
      <c r="E45" s="443" t="s">
        <v>19</v>
      </c>
      <c r="F45" s="1033">
        <v>3500</v>
      </c>
      <c r="G45" s="1034"/>
      <c r="H45" s="444">
        <v>300000</v>
      </c>
      <c r="I45" s="444">
        <v>100000</v>
      </c>
      <c r="J45" s="445">
        <f t="shared" si="3"/>
        <v>1050000</v>
      </c>
      <c r="K45" s="1076"/>
      <c r="L45" s="106"/>
      <c r="M45" s="106"/>
      <c r="N45" s="106"/>
      <c r="O45" s="106"/>
      <c r="P45" s="106"/>
      <c r="Q45" s="106"/>
      <c r="R45" s="106"/>
      <c r="S45" s="106"/>
    </row>
    <row r="46" spans="1:20" s="107" customFormat="1" ht="15" customHeight="1" thickBot="1" x14ac:dyDescent="0.3">
      <c r="A46" s="106"/>
      <c r="B46" s="449" t="s">
        <v>368</v>
      </c>
      <c r="C46" s="450" t="s">
        <v>134</v>
      </c>
      <c r="D46" s="450" t="s">
        <v>225</v>
      </c>
      <c r="E46" s="456" t="s">
        <v>19</v>
      </c>
      <c r="F46" s="1035">
        <v>3300</v>
      </c>
      <c r="G46" s="1035"/>
      <c r="H46" s="470">
        <v>500000</v>
      </c>
      <c r="I46" s="470">
        <v>150000</v>
      </c>
      <c r="J46" s="469">
        <f t="shared" si="3"/>
        <v>1650000</v>
      </c>
      <c r="K46" s="1076"/>
      <c r="L46" s="290"/>
      <c r="M46" s="106"/>
      <c r="N46" s="290"/>
      <c r="O46" s="106"/>
      <c r="P46" s="106"/>
      <c r="Q46" s="106"/>
      <c r="R46" s="106"/>
      <c r="S46" s="106"/>
    </row>
    <row r="47" spans="1:20" ht="17.25" customHeight="1" thickBot="1" x14ac:dyDescent="0.25">
      <c r="A47" s="106"/>
      <c r="B47" s="165"/>
      <c r="C47" s="149"/>
      <c r="D47" s="149"/>
      <c r="E47" s="149"/>
      <c r="F47" s="149"/>
      <c r="G47" s="137"/>
      <c r="H47" s="137"/>
    </row>
    <row r="48" spans="1:20" ht="17.25" customHeight="1" thickBot="1" x14ac:dyDescent="0.25">
      <c r="A48" s="106"/>
      <c r="B48" s="897" t="s">
        <v>4</v>
      </c>
      <c r="C48" s="898"/>
      <c r="D48" s="898"/>
      <c r="E48" s="898"/>
      <c r="F48" s="898"/>
      <c r="G48" s="898"/>
      <c r="H48" s="898"/>
      <c r="I48" s="899"/>
      <c r="J48" s="196"/>
      <c r="S48" s="156"/>
    </row>
    <row r="49" spans="1:19" ht="10.9" customHeight="1" x14ac:dyDescent="0.2">
      <c r="A49" s="106"/>
      <c r="B49" s="923" t="s">
        <v>11</v>
      </c>
      <c r="C49" s="925" t="s">
        <v>12</v>
      </c>
      <c r="D49" s="925" t="s">
        <v>42</v>
      </c>
      <c r="E49" s="927" t="s">
        <v>102</v>
      </c>
      <c r="F49" s="929" t="s">
        <v>140</v>
      </c>
      <c r="G49" s="930"/>
      <c r="H49" s="929" t="s">
        <v>141</v>
      </c>
      <c r="I49" s="930"/>
      <c r="J49" s="196"/>
      <c r="R49" s="156"/>
      <c r="S49" s="156"/>
    </row>
    <row r="50" spans="1:19" ht="20.25" customHeight="1" thickBot="1" x14ac:dyDescent="0.25">
      <c r="A50" s="106"/>
      <c r="B50" s="1026"/>
      <c r="C50" s="1027"/>
      <c r="D50" s="1027"/>
      <c r="E50" s="1028"/>
      <c r="F50" s="157" t="s">
        <v>15</v>
      </c>
      <c r="G50" s="158" t="s">
        <v>16</v>
      </c>
      <c r="H50" s="157" t="s">
        <v>15</v>
      </c>
      <c r="I50" s="158" t="s">
        <v>16</v>
      </c>
      <c r="J50" s="196"/>
      <c r="R50" s="156"/>
      <c r="S50" s="156"/>
    </row>
    <row r="51" spans="1:19" ht="17.25" customHeight="1" x14ac:dyDescent="0.2">
      <c r="A51" s="106"/>
      <c r="B51" s="123" t="s">
        <v>142</v>
      </c>
      <c r="C51" s="226" t="s">
        <v>106</v>
      </c>
      <c r="D51" s="119">
        <v>600</v>
      </c>
      <c r="E51" s="153" t="s">
        <v>380</v>
      </c>
      <c r="F51" s="121">
        <f>G51*500</f>
        <v>275000</v>
      </c>
      <c r="G51" s="122">
        <v>550</v>
      </c>
      <c r="H51" s="121">
        <f>I51*750</f>
        <v>375000</v>
      </c>
      <c r="I51" s="231">
        <v>500</v>
      </c>
      <c r="J51" s="196"/>
      <c r="S51" s="156"/>
    </row>
    <row r="52" spans="1:19" ht="17.25" customHeight="1" x14ac:dyDescent="0.2">
      <c r="A52" s="106"/>
      <c r="B52" s="123" t="s">
        <v>136</v>
      </c>
      <c r="C52" s="226" t="s">
        <v>106</v>
      </c>
      <c r="D52" s="119">
        <v>350</v>
      </c>
      <c r="E52" s="153" t="s">
        <v>380</v>
      </c>
      <c r="F52" s="121">
        <f>G52*500</f>
        <v>150000</v>
      </c>
      <c r="G52" s="122">
        <v>300</v>
      </c>
      <c r="H52" s="121">
        <f>I52*750</f>
        <v>202500</v>
      </c>
      <c r="I52" s="231">
        <v>270</v>
      </c>
      <c r="J52" s="196"/>
      <c r="S52" s="156"/>
    </row>
    <row r="53" spans="1:19" ht="17.25" customHeight="1" x14ac:dyDescent="0.2">
      <c r="A53" s="106"/>
      <c r="B53" s="123" t="s">
        <v>143</v>
      </c>
      <c r="C53" s="226" t="s">
        <v>106</v>
      </c>
      <c r="D53" s="119">
        <v>300</v>
      </c>
      <c r="E53" s="153" t="s">
        <v>380</v>
      </c>
      <c r="F53" s="121">
        <f>G53*500</f>
        <v>125000</v>
      </c>
      <c r="G53" s="122">
        <v>250</v>
      </c>
      <c r="H53" s="121">
        <f>I53*750</f>
        <v>168750</v>
      </c>
      <c r="I53" s="231">
        <v>225</v>
      </c>
      <c r="J53" s="196"/>
      <c r="S53" s="156"/>
    </row>
    <row r="54" spans="1:19" ht="17.25" customHeight="1" x14ac:dyDescent="0.2">
      <c r="A54" s="106"/>
      <c r="B54" s="123" t="s">
        <v>266</v>
      </c>
      <c r="C54" s="226" t="s">
        <v>106</v>
      </c>
      <c r="D54" s="119">
        <v>800</v>
      </c>
      <c r="E54" s="153" t="s">
        <v>380</v>
      </c>
      <c r="F54" s="121">
        <f>G54*500</f>
        <v>375000</v>
      </c>
      <c r="G54" s="122">
        <v>750</v>
      </c>
      <c r="H54" s="121">
        <f>I54*750</f>
        <v>525000</v>
      </c>
      <c r="I54" s="231">
        <v>700</v>
      </c>
      <c r="J54" s="196"/>
      <c r="S54" s="156"/>
    </row>
    <row r="55" spans="1:19" ht="19.5" customHeight="1" thickBot="1" x14ac:dyDescent="0.25">
      <c r="A55" s="106"/>
      <c r="B55" s="130" t="s">
        <v>412</v>
      </c>
      <c r="C55" s="131" t="s">
        <v>106</v>
      </c>
      <c r="D55" s="132">
        <v>2400</v>
      </c>
      <c r="E55" s="154" t="s">
        <v>380</v>
      </c>
      <c r="F55" s="127">
        <f>G55*500</f>
        <v>1100000</v>
      </c>
      <c r="G55" s="133">
        <v>2200</v>
      </c>
      <c r="H55" s="127">
        <f>I55*750</f>
        <v>1500000</v>
      </c>
      <c r="I55" s="133">
        <v>2000</v>
      </c>
      <c r="J55" s="196"/>
      <c r="S55" s="156"/>
    </row>
    <row r="56" spans="1:19" ht="13" thickBot="1" x14ac:dyDescent="0.25">
      <c r="A56" s="106"/>
      <c r="B56" s="196"/>
      <c r="C56" s="196"/>
      <c r="D56" s="196"/>
      <c r="E56" s="196"/>
      <c r="F56" s="196"/>
      <c r="G56" s="196"/>
      <c r="H56" s="196"/>
      <c r="I56" s="196"/>
      <c r="J56" s="139" t="s">
        <v>31</v>
      </c>
    </row>
    <row r="57" spans="1:19" ht="18" customHeight="1" thickBot="1" x14ac:dyDescent="0.25">
      <c r="A57" s="106"/>
      <c r="B57" s="897" t="s">
        <v>7</v>
      </c>
      <c r="C57" s="898"/>
      <c r="D57" s="898"/>
      <c r="E57" s="898"/>
      <c r="F57" s="898"/>
      <c r="G57" s="898"/>
      <c r="H57" s="898"/>
      <c r="I57" s="899"/>
      <c r="J57" s="196"/>
      <c r="R57" s="156"/>
      <c r="S57" s="156"/>
    </row>
    <row r="58" spans="1:19" ht="16.5" customHeight="1" x14ac:dyDescent="0.2">
      <c r="A58" s="106"/>
      <c r="B58" s="923" t="s">
        <v>11</v>
      </c>
      <c r="C58" s="925" t="s">
        <v>12</v>
      </c>
      <c r="D58" s="925" t="s">
        <v>42</v>
      </c>
      <c r="E58" s="927" t="s">
        <v>102</v>
      </c>
      <c r="F58" s="929" t="s">
        <v>182</v>
      </c>
      <c r="G58" s="930"/>
      <c r="H58" s="929" t="s">
        <v>140</v>
      </c>
      <c r="I58" s="930"/>
      <c r="J58" s="196"/>
      <c r="R58" s="156"/>
      <c r="S58" s="156"/>
    </row>
    <row r="59" spans="1:19" ht="10.9" customHeight="1" thickBot="1" x14ac:dyDescent="0.25">
      <c r="A59" s="106"/>
      <c r="B59" s="1026"/>
      <c r="C59" s="1027"/>
      <c r="D59" s="1027"/>
      <c r="E59" s="1028"/>
      <c r="F59" s="157" t="s">
        <v>15</v>
      </c>
      <c r="G59" s="158" t="s">
        <v>16</v>
      </c>
      <c r="H59" s="157" t="s">
        <v>15</v>
      </c>
      <c r="I59" s="158" t="s">
        <v>16</v>
      </c>
      <c r="J59" s="196"/>
      <c r="R59" s="156"/>
      <c r="S59" s="156"/>
    </row>
    <row r="60" spans="1:19" ht="32.25" customHeight="1" thickBot="1" x14ac:dyDescent="0.25">
      <c r="A60" s="106"/>
      <c r="B60" s="159" t="s">
        <v>145</v>
      </c>
      <c r="C60" s="160" t="s">
        <v>146</v>
      </c>
      <c r="D60" s="161">
        <v>2000</v>
      </c>
      <c r="E60" s="162" t="s">
        <v>381</v>
      </c>
      <c r="F60" s="163">
        <f>G60*250</f>
        <v>450000</v>
      </c>
      <c r="G60" s="164">
        <v>1800</v>
      </c>
      <c r="H60" s="163">
        <f>I60*500</f>
        <v>750000</v>
      </c>
      <c r="I60" s="164">
        <v>1500</v>
      </c>
      <c r="J60" s="196"/>
      <c r="R60" s="156"/>
      <c r="S60" s="156"/>
    </row>
    <row r="61" spans="1:19" ht="20.5" customHeight="1" thickBot="1" x14ac:dyDescent="0.25">
      <c r="A61" s="106"/>
      <c r="B61" s="165"/>
      <c r="C61" s="166"/>
      <c r="D61" s="137"/>
      <c r="E61" s="149"/>
      <c r="F61" s="167"/>
      <c r="G61" s="137"/>
      <c r="H61" s="137"/>
      <c r="I61" s="196"/>
      <c r="J61" s="196"/>
      <c r="S61" s="156"/>
    </row>
    <row r="62" spans="1:19" ht="31.9" customHeight="1" thickBot="1" x14ac:dyDescent="0.25">
      <c r="A62" s="106"/>
      <c r="B62" s="897" t="s">
        <v>147</v>
      </c>
      <c r="C62" s="898"/>
      <c r="D62" s="898"/>
      <c r="E62" s="898"/>
      <c r="F62" s="898"/>
      <c r="G62" s="898"/>
      <c r="H62" s="898"/>
      <c r="I62" s="899"/>
      <c r="J62" s="196"/>
      <c r="S62" s="156"/>
    </row>
    <row r="63" spans="1:19" ht="27" x14ac:dyDescent="0.2">
      <c r="A63" s="106"/>
      <c r="B63" s="197" t="s">
        <v>148</v>
      </c>
      <c r="C63" s="198" t="s">
        <v>13</v>
      </c>
      <c r="D63" s="198" t="s">
        <v>150</v>
      </c>
      <c r="E63" s="235" t="s">
        <v>151</v>
      </c>
      <c r="F63" s="1069" t="s">
        <v>152</v>
      </c>
      <c r="G63" s="1070"/>
      <c r="H63" s="235" t="s">
        <v>153</v>
      </c>
      <c r="I63" s="236" t="s">
        <v>231</v>
      </c>
      <c r="J63" s="196"/>
      <c r="S63" s="156"/>
    </row>
    <row r="64" spans="1:19" ht="27" x14ac:dyDescent="0.2">
      <c r="A64" s="106"/>
      <c r="B64" s="237" t="s">
        <v>447</v>
      </c>
      <c r="C64" s="238" t="s">
        <v>259</v>
      </c>
      <c r="D64" s="239" t="s">
        <v>284</v>
      </c>
      <c r="E64" s="240">
        <v>700000</v>
      </c>
      <c r="F64" s="1071">
        <v>200000</v>
      </c>
      <c r="G64" s="1072"/>
      <c r="H64" s="240" t="s">
        <v>497</v>
      </c>
      <c r="I64" s="241" t="s">
        <v>232</v>
      </c>
      <c r="J64" s="196"/>
      <c r="S64" s="156"/>
    </row>
    <row r="65" spans="1:20" ht="44" customHeight="1" x14ac:dyDescent="0.2">
      <c r="A65" s="106"/>
      <c r="B65" s="237" t="s">
        <v>415</v>
      </c>
      <c r="C65" s="238" t="s">
        <v>491</v>
      </c>
      <c r="D65" s="239" t="s">
        <v>511</v>
      </c>
      <c r="E65" s="240">
        <v>1000000</v>
      </c>
      <c r="F65" s="1071">
        <v>300000</v>
      </c>
      <c r="G65" s="1072"/>
      <c r="H65" s="506" t="s">
        <v>545</v>
      </c>
      <c r="I65" s="241" t="s">
        <v>232</v>
      </c>
      <c r="J65" s="196"/>
      <c r="S65" s="156"/>
    </row>
    <row r="66" spans="1:20" ht="27" x14ac:dyDescent="0.2">
      <c r="A66" s="106"/>
      <c r="B66" s="178" t="s">
        <v>155</v>
      </c>
      <c r="C66" s="179" t="s">
        <v>252</v>
      </c>
      <c r="D66" s="180" t="s">
        <v>267</v>
      </c>
      <c r="E66" s="181">
        <v>1000000</v>
      </c>
      <c r="F66" s="1073">
        <v>350000</v>
      </c>
      <c r="G66" s="1074"/>
      <c r="H66" s="181" t="s">
        <v>495</v>
      </c>
      <c r="I66" s="182" t="s">
        <v>233</v>
      </c>
      <c r="J66" s="196"/>
      <c r="S66" s="156"/>
    </row>
    <row r="67" spans="1:20" ht="46.5" customHeight="1" x14ac:dyDescent="0.2">
      <c r="A67" s="106"/>
      <c r="B67" s="178" t="s">
        <v>184</v>
      </c>
      <c r="C67" s="179" t="s">
        <v>252</v>
      </c>
      <c r="D67" s="180" t="s">
        <v>649</v>
      </c>
      <c r="E67" s="181">
        <v>1850000</v>
      </c>
      <c r="F67" s="1073">
        <v>650000</v>
      </c>
      <c r="G67" s="1074"/>
      <c r="H67" s="181" t="s">
        <v>498</v>
      </c>
      <c r="I67" s="182" t="s">
        <v>237</v>
      </c>
      <c r="J67" s="196"/>
      <c r="Q67" s="156"/>
      <c r="R67" s="156"/>
      <c r="S67" s="156"/>
    </row>
    <row r="68" spans="1:20" ht="35.5" customHeight="1" x14ac:dyDescent="0.2">
      <c r="A68" s="106"/>
      <c r="B68" s="178" t="s">
        <v>185</v>
      </c>
      <c r="C68" s="552" t="s">
        <v>261</v>
      </c>
      <c r="D68" s="180" t="s">
        <v>268</v>
      </c>
      <c r="E68" s="181">
        <v>1000000</v>
      </c>
      <c r="F68" s="1073">
        <v>350000</v>
      </c>
      <c r="G68" s="1074"/>
      <c r="H68" s="181" t="s">
        <v>499</v>
      </c>
      <c r="I68" s="182" t="s">
        <v>232</v>
      </c>
      <c r="J68" s="196"/>
      <c r="O68" s="156"/>
      <c r="P68" s="156"/>
      <c r="Q68" s="156"/>
      <c r="R68" s="156"/>
      <c r="S68" s="156"/>
    </row>
    <row r="69" spans="1:20" ht="54.5" customHeight="1" x14ac:dyDescent="0.2">
      <c r="A69" s="106"/>
      <c r="B69" s="178" t="s">
        <v>556</v>
      </c>
      <c r="C69" s="552" t="s">
        <v>551</v>
      </c>
      <c r="D69" s="180" t="s">
        <v>560</v>
      </c>
      <c r="E69" s="181">
        <v>1000000</v>
      </c>
      <c r="F69" s="1004">
        <v>250000</v>
      </c>
      <c r="G69" s="1004"/>
      <c r="H69" s="181" t="s">
        <v>496</v>
      </c>
      <c r="I69" s="183"/>
      <c r="J69" s="773"/>
      <c r="K69" s="155"/>
      <c r="L69" s="155"/>
      <c r="M69" s="155"/>
      <c r="N69" s="155"/>
      <c r="O69" s="155"/>
      <c r="P69" s="155"/>
      <c r="Q69" s="155"/>
      <c r="R69" s="155"/>
      <c r="S69" s="155"/>
      <c r="T69" s="155"/>
    </row>
    <row r="70" spans="1:20" ht="57" customHeight="1" x14ac:dyDescent="0.2">
      <c r="A70" s="106"/>
      <c r="B70" s="178" t="s">
        <v>557</v>
      </c>
      <c r="C70" s="552" t="s">
        <v>552</v>
      </c>
      <c r="D70" s="180" t="s">
        <v>561</v>
      </c>
      <c r="E70" s="181">
        <v>1800000</v>
      </c>
      <c r="F70" s="1004">
        <v>400000</v>
      </c>
      <c r="G70" s="1004"/>
      <c r="H70" s="181" t="s">
        <v>554</v>
      </c>
      <c r="I70" s="183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</row>
    <row r="71" spans="1:20" ht="57.5" customHeight="1" thickBot="1" x14ac:dyDescent="0.25">
      <c r="A71" s="106"/>
      <c r="B71" s="184" t="s">
        <v>558</v>
      </c>
      <c r="C71" s="185" t="s">
        <v>553</v>
      </c>
      <c r="D71" s="186" t="s">
        <v>562</v>
      </c>
      <c r="E71" s="594">
        <v>2500000</v>
      </c>
      <c r="F71" s="1005">
        <v>600000</v>
      </c>
      <c r="G71" s="1005"/>
      <c r="H71" s="595" t="s">
        <v>555</v>
      </c>
      <c r="I71" s="188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</row>
    <row r="72" spans="1:20" ht="13" customHeight="1" thickBot="1" x14ac:dyDescent="0.25">
      <c r="A72" s="106"/>
      <c r="B72" s="771"/>
      <c r="C72" s="770"/>
      <c r="D72" s="192"/>
      <c r="E72" s="193"/>
      <c r="F72" s="193"/>
      <c r="G72" s="193"/>
      <c r="H72" s="424"/>
      <c r="I72" s="772"/>
      <c r="J72" s="177"/>
      <c r="K72" s="155"/>
      <c r="L72" s="155"/>
      <c r="M72" s="155"/>
      <c r="N72" s="155"/>
      <c r="O72" s="155"/>
      <c r="P72" s="155"/>
      <c r="Q72" s="155"/>
      <c r="R72" s="155"/>
      <c r="S72" s="155"/>
      <c r="T72" s="155"/>
    </row>
    <row r="73" spans="1:20" ht="20" customHeight="1" x14ac:dyDescent="0.2">
      <c r="A73" s="106"/>
      <c r="B73" s="912" t="s">
        <v>59</v>
      </c>
      <c r="C73" s="913"/>
      <c r="D73" s="913"/>
      <c r="E73" s="913"/>
      <c r="F73" s="914"/>
      <c r="G73" s="912" t="s">
        <v>613</v>
      </c>
      <c r="H73" s="913"/>
      <c r="I73" s="914"/>
      <c r="J73" s="196"/>
      <c r="R73" s="156"/>
      <c r="S73" s="156"/>
    </row>
    <row r="74" spans="1:20" ht="22" customHeight="1" x14ac:dyDescent="0.2">
      <c r="A74" s="106"/>
      <c r="B74" s="299" t="s">
        <v>11</v>
      </c>
      <c r="C74" s="300" t="s">
        <v>163</v>
      </c>
      <c r="D74" s="609" t="s">
        <v>589</v>
      </c>
      <c r="E74" s="609" t="s">
        <v>44</v>
      </c>
      <c r="F74" s="609" t="s">
        <v>58</v>
      </c>
      <c r="G74" s="299" t="s">
        <v>586</v>
      </c>
      <c r="H74" s="300" t="s">
        <v>58</v>
      </c>
      <c r="I74" s="301" t="s">
        <v>585</v>
      </c>
      <c r="J74" s="196"/>
      <c r="R74" s="156"/>
      <c r="S74" s="156"/>
    </row>
    <row r="75" spans="1:20" ht="32.25" customHeight="1" x14ac:dyDescent="0.25">
      <c r="A75" s="106"/>
      <c r="B75" s="304" t="s">
        <v>264</v>
      </c>
      <c r="C75" s="663">
        <v>50000</v>
      </c>
      <c r="D75" s="716" t="s">
        <v>590</v>
      </c>
      <c r="E75" s="663">
        <v>20300</v>
      </c>
      <c r="F75" s="627">
        <v>65000</v>
      </c>
      <c r="G75" s="614">
        <f>(H75/1000)*1000</f>
        <v>19500</v>
      </c>
      <c r="H75" s="615">
        <f>(F75*1.3)-F75</f>
        <v>19500</v>
      </c>
      <c r="I75" s="757">
        <f t="shared" ref="I75:I78" si="4">E75+G75</f>
        <v>39800</v>
      </c>
      <c r="J75" s="720"/>
      <c r="R75" s="156"/>
      <c r="S75" s="156"/>
    </row>
    <row r="76" spans="1:20" ht="32.25" customHeight="1" x14ac:dyDescent="0.2">
      <c r="A76" s="106"/>
      <c r="B76" s="305" t="s">
        <v>588</v>
      </c>
      <c r="C76" s="663">
        <v>50000</v>
      </c>
      <c r="D76" s="610" t="s">
        <v>587</v>
      </c>
      <c r="E76" s="664">
        <v>12000</v>
      </c>
      <c r="F76" s="613">
        <v>30000</v>
      </c>
      <c r="G76" s="705">
        <f t="shared" ref="G76:G79" si="5">(H76/1000)*1000</f>
        <v>9000</v>
      </c>
      <c r="H76" s="616">
        <f>(F76*1.3)-F76</f>
        <v>9000</v>
      </c>
      <c r="I76" s="758">
        <f t="shared" si="4"/>
        <v>21000</v>
      </c>
      <c r="J76" s="137"/>
      <c r="R76" s="156"/>
      <c r="S76" s="156"/>
    </row>
    <row r="77" spans="1:20" ht="32.25" customHeight="1" x14ac:dyDescent="0.25">
      <c r="A77" s="106"/>
      <c r="B77" s="305" t="s">
        <v>611</v>
      </c>
      <c r="C77" s="663">
        <v>50000</v>
      </c>
      <c r="D77" s="610" t="s">
        <v>587</v>
      </c>
      <c r="E77" s="664">
        <v>20000</v>
      </c>
      <c r="F77" s="613">
        <v>70000</v>
      </c>
      <c r="G77" s="630">
        <f t="shared" si="5"/>
        <v>21000</v>
      </c>
      <c r="H77" s="616">
        <f>(F77*1.3)-F77</f>
        <v>21000</v>
      </c>
      <c r="I77" s="758">
        <f t="shared" si="4"/>
        <v>41000</v>
      </c>
      <c r="J77" s="720"/>
      <c r="R77" s="156"/>
      <c r="S77" s="156"/>
    </row>
    <row r="78" spans="1:20" ht="32.25" customHeight="1" x14ac:dyDescent="0.2">
      <c r="A78" s="106"/>
      <c r="B78" s="305" t="s">
        <v>263</v>
      </c>
      <c r="C78" s="663">
        <v>50000</v>
      </c>
      <c r="D78" s="610" t="s">
        <v>591</v>
      </c>
      <c r="E78" s="664">
        <v>25000</v>
      </c>
      <c r="F78" s="613">
        <v>75000</v>
      </c>
      <c r="G78" s="630">
        <f t="shared" si="5"/>
        <v>22500</v>
      </c>
      <c r="H78" s="616">
        <f>(F78*1.3)-F78</f>
        <v>22500</v>
      </c>
      <c r="I78" s="758">
        <f t="shared" si="4"/>
        <v>47500</v>
      </c>
      <c r="J78" s="137"/>
      <c r="R78" s="156"/>
      <c r="S78" s="156"/>
    </row>
    <row r="79" spans="1:20" ht="32.25" customHeight="1" thickBot="1" x14ac:dyDescent="0.3">
      <c r="A79" s="106"/>
      <c r="B79" s="184" t="s">
        <v>612</v>
      </c>
      <c r="C79" s="663">
        <v>50000</v>
      </c>
      <c r="D79" s="452" t="s">
        <v>599</v>
      </c>
      <c r="E79" s="721">
        <v>25000</v>
      </c>
      <c r="F79" s="619" t="s">
        <v>639</v>
      </c>
      <c r="G79" s="722">
        <f t="shared" si="5"/>
        <v>27000</v>
      </c>
      <c r="H79" s="665">
        <f>(90000*1.3)-90000</f>
        <v>27000</v>
      </c>
      <c r="I79" s="761">
        <f t="shared" ref="I79:I84" si="6">E79+G79</f>
        <v>52000</v>
      </c>
      <c r="J79" s="720"/>
      <c r="R79" s="156"/>
      <c r="S79" s="156"/>
    </row>
    <row r="80" spans="1:20" ht="32.25" customHeight="1" x14ac:dyDescent="0.2">
      <c r="A80" s="106"/>
      <c r="B80" s="623" t="s">
        <v>596</v>
      </c>
      <c r="C80" s="666">
        <f>SUM(C81:C83)</f>
        <v>1033000</v>
      </c>
      <c r="D80" s="624" t="s">
        <v>597</v>
      </c>
      <c r="E80" s="666">
        <v>20000</v>
      </c>
      <c r="F80" s="667">
        <v>110000</v>
      </c>
      <c r="G80" s="723">
        <f>(H80/1000)*1000</f>
        <v>33000</v>
      </c>
      <c r="H80" s="724">
        <f>(F80*1.3)-F80</f>
        <v>33000</v>
      </c>
      <c r="I80" s="762">
        <f t="shared" si="6"/>
        <v>53000</v>
      </c>
      <c r="J80" s="167"/>
      <c r="R80" s="156"/>
      <c r="S80" s="156"/>
    </row>
    <row r="81" spans="1:19" ht="32.25" customHeight="1" x14ac:dyDescent="0.25">
      <c r="A81" s="106"/>
      <c r="B81" s="305" t="s">
        <v>593</v>
      </c>
      <c r="C81" s="663">
        <v>625000</v>
      </c>
      <c r="D81" s="610" t="s">
        <v>598</v>
      </c>
      <c r="E81" s="664">
        <v>16000</v>
      </c>
      <c r="F81" s="613">
        <v>40000</v>
      </c>
      <c r="G81" s="722">
        <f>(H81/1000)*1000</f>
        <v>12000</v>
      </c>
      <c r="H81" s="725">
        <f t="shared" ref="H81:H84" si="7">(F81*1.3)-F81</f>
        <v>12000</v>
      </c>
      <c r="I81" s="761">
        <f t="shared" si="6"/>
        <v>28000</v>
      </c>
      <c r="J81" s="720"/>
      <c r="R81" s="156"/>
      <c r="S81" s="156"/>
    </row>
    <row r="82" spans="1:19" ht="32.25" customHeight="1" x14ac:dyDescent="0.25">
      <c r="A82" s="106"/>
      <c r="B82" s="305" t="s">
        <v>594</v>
      </c>
      <c r="C82" s="663">
        <v>315000</v>
      </c>
      <c r="D82" s="610" t="s">
        <v>598</v>
      </c>
      <c r="E82" s="664">
        <v>13000</v>
      </c>
      <c r="F82" s="613">
        <v>40000</v>
      </c>
      <c r="G82" s="722">
        <f>(H82/1000)*1000</f>
        <v>12000</v>
      </c>
      <c r="H82" s="725">
        <f t="shared" si="7"/>
        <v>12000</v>
      </c>
      <c r="I82" s="761">
        <f t="shared" si="6"/>
        <v>25000</v>
      </c>
      <c r="J82" s="720"/>
      <c r="R82" s="156"/>
      <c r="S82" s="156"/>
    </row>
    <row r="83" spans="1:19" ht="32.25" customHeight="1" x14ac:dyDescent="0.25">
      <c r="A83" s="106"/>
      <c r="B83" s="305" t="s">
        <v>595</v>
      </c>
      <c r="C83" s="663">
        <v>93000</v>
      </c>
      <c r="D83" s="610" t="s">
        <v>598</v>
      </c>
      <c r="E83" s="664">
        <v>11000</v>
      </c>
      <c r="F83" s="613">
        <v>40000</v>
      </c>
      <c r="G83" s="722">
        <f>(H83/1000)*1000</f>
        <v>12000</v>
      </c>
      <c r="H83" s="725">
        <f t="shared" si="7"/>
        <v>12000</v>
      </c>
      <c r="I83" s="761">
        <f t="shared" si="6"/>
        <v>23000</v>
      </c>
      <c r="J83" s="720"/>
      <c r="R83" s="156"/>
      <c r="S83" s="156"/>
    </row>
    <row r="84" spans="1:19" ht="32.25" customHeight="1" thickBot="1" x14ac:dyDescent="0.3">
      <c r="A84" s="106"/>
      <c r="B84" s="184" t="s">
        <v>614</v>
      </c>
      <c r="C84" s="700">
        <f>C80</f>
        <v>1033000</v>
      </c>
      <c r="D84" s="635" t="s">
        <v>597</v>
      </c>
      <c r="E84" s="670">
        <f>E80</f>
        <v>20000</v>
      </c>
      <c r="F84" s="619">
        <v>120000</v>
      </c>
      <c r="G84" s="631">
        <f>(H84/1000)*1000</f>
        <v>36000</v>
      </c>
      <c r="H84" s="726">
        <f t="shared" si="7"/>
        <v>36000</v>
      </c>
      <c r="I84" s="759">
        <f t="shared" si="6"/>
        <v>56000</v>
      </c>
      <c r="J84" s="720"/>
      <c r="R84" s="156"/>
      <c r="S84" s="156"/>
    </row>
    <row r="85" spans="1:19" ht="15" thickBot="1" x14ac:dyDescent="0.4">
      <c r="A85" s="106"/>
      <c r="B85" s="963" t="s">
        <v>600</v>
      </c>
      <c r="C85" s="964"/>
      <c r="D85" s="964"/>
      <c r="E85" s="964"/>
      <c r="F85" s="965"/>
      <c r="G85" s="608"/>
      <c r="H85" s="608"/>
      <c r="I85" s="608"/>
      <c r="J85" s="196"/>
      <c r="R85" s="156"/>
      <c r="S85" s="156"/>
    </row>
    <row r="86" spans="1:19" ht="14.5" x14ac:dyDescent="0.35">
      <c r="A86" s="106"/>
      <c r="B86" s="637" t="s">
        <v>11</v>
      </c>
      <c r="C86" s="638" t="s">
        <v>163</v>
      </c>
      <c r="D86" s="639" t="s">
        <v>589</v>
      </c>
      <c r="E86" s="639" t="s">
        <v>44</v>
      </c>
      <c r="F86" s="727" t="s">
        <v>58</v>
      </c>
      <c r="G86" s="608"/>
      <c r="H86" s="608"/>
      <c r="I86" s="608"/>
      <c r="J86" s="196"/>
      <c r="R86" s="156"/>
      <c r="S86" s="156"/>
    </row>
    <row r="87" spans="1:19" ht="18" x14ac:dyDescent="0.35">
      <c r="A87" s="106"/>
      <c r="B87" s="643" t="s">
        <v>608</v>
      </c>
      <c r="C87" s="1012">
        <f>C84</f>
        <v>1033000</v>
      </c>
      <c r="D87" s="1014" t="s">
        <v>599</v>
      </c>
      <c r="E87" s="1065">
        <f>E84</f>
        <v>20000</v>
      </c>
      <c r="F87" s="1067">
        <v>130000</v>
      </c>
      <c r="G87" s="720" t="s">
        <v>638</v>
      </c>
      <c r="H87" s="608"/>
      <c r="I87" s="608"/>
      <c r="J87" s="196"/>
      <c r="R87" s="156"/>
      <c r="S87" s="156"/>
    </row>
    <row r="88" spans="1:19" ht="14.5" x14ac:dyDescent="0.35">
      <c r="A88" s="106"/>
      <c r="B88" s="644" t="s">
        <v>592</v>
      </c>
      <c r="C88" s="1013"/>
      <c r="D88" s="1015"/>
      <c r="E88" s="1066"/>
      <c r="F88" s="1068"/>
      <c r="G88" s="608"/>
      <c r="H88" s="608"/>
      <c r="I88" s="608"/>
      <c r="J88" s="196"/>
      <c r="R88" s="156"/>
      <c r="S88" s="156"/>
    </row>
    <row r="89" spans="1:19" ht="18" x14ac:dyDescent="0.35">
      <c r="A89" s="106"/>
      <c r="B89" s="645" t="s">
        <v>609</v>
      </c>
      <c r="C89" s="1020">
        <f>C81</f>
        <v>625000</v>
      </c>
      <c r="D89" s="1022" t="s">
        <v>599</v>
      </c>
      <c r="E89" s="1006">
        <f>E81</f>
        <v>16000</v>
      </c>
      <c r="F89" s="1062">
        <v>60000</v>
      </c>
      <c r="G89" s="608"/>
      <c r="H89" s="608"/>
      <c r="I89" s="608"/>
      <c r="J89" s="196"/>
      <c r="R89" s="156"/>
      <c r="S89" s="156"/>
    </row>
    <row r="90" spans="1:19" ht="14.5" x14ac:dyDescent="0.35">
      <c r="A90" s="106"/>
      <c r="B90" s="641" t="s">
        <v>592</v>
      </c>
      <c r="C90" s="1021"/>
      <c r="D90" s="1023"/>
      <c r="E90" s="1021"/>
      <c r="F90" s="1064"/>
      <c r="G90" s="608"/>
      <c r="H90" s="608"/>
      <c r="I90" s="608"/>
      <c r="J90" s="196"/>
      <c r="R90" s="156"/>
      <c r="S90" s="156"/>
    </row>
    <row r="91" spans="1:19" ht="18" x14ac:dyDescent="0.35">
      <c r="A91" s="106"/>
      <c r="B91" s="630" t="s">
        <v>610</v>
      </c>
      <c r="C91" s="1006">
        <f>C82</f>
        <v>315000</v>
      </c>
      <c r="D91" s="1008" t="s">
        <v>599</v>
      </c>
      <c r="E91" s="1006">
        <f>E82</f>
        <v>13000</v>
      </c>
      <c r="F91" s="1062">
        <v>60000</v>
      </c>
      <c r="G91" s="608"/>
      <c r="H91" s="608"/>
      <c r="I91" s="608"/>
      <c r="J91" s="196"/>
      <c r="R91" s="156"/>
      <c r="S91" s="156"/>
    </row>
    <row r="92" spans="1:19" ht="15" thickBot="1" x14ac:dyDescent="0.4">
      <c r="A92" s="106"/>
      <c r="B92" s="642" t="s">
        <v>592</v>
      </c>
      <c r="C92" s="1007"/>
      <c r="D92" s="1009"/>
      <c r="E92" s="1007"/>
      <c r="F92" s="1063"/>
      <c r="G92" s="608"/>
      <c r="H92" s="608"/>
      <c r="I92" s="608"/>
      <c r="J92" s="196"/>
      <c r="R92" s="156"/>
      <c r="S92" s="156"/>
    </row>
    <row r="93" spans="1:19" ht="15" thickBot="1" x14ac:dyDescent="0.4">
      <c r="A93" s="106"/>
      <c r="B93" s="713"/>
      <c r="C93" s="713"/>
      <c r="D93" s="728"/>
      <c r="E93" s="713"/>
      <c r="F93" s="729"/>
      <c r="G93" s="608"/>
      <c r="H93" s="608"/>
      <c r="I93" s="608"/>
      <c r="J93" s="196"/>
      <c r="R93" s="156"/>
      <c r="S93" s="156"/>
    </row>
    <row r="94" spans="1:19" ht="13.5" customHeight="1" thickBot="1" x14ac:dyDescent="0.25">
      <c r="A94" s="106"/>
      <c r="B94" s="190"/>
      <c r="C94" s="191"/>
      <c r="D94" s="192"/>
      <c r="E94" s="193"/>
      <c r="F94" s="193"/>
      <c r="G94" s="193"/>
      <c r="H94" s="139" t="s">
        <v>31</v>
      </c>
      <c r="I94" s="196"/>
      <c r="J94" s="196"/>
      <c r="M94" s="156"/>
      <c r="N94" s="156"/>
      <c r="O94" s="156"/>
      <c r="P94" s="156"/>
      <c r="Q94" s="156"/>
      <c r="R94" s="156"/>
      <c r="S94" s="156"/>
    </row>
    <row r="95" spans="1:19" ht="18" customHeight="1" x14ac:dyDescent="0.2">
      <c r="A95" s="106"/>
      <c r="B95" s="1050" t="s">
        <v>8</v>
      </c>
      <c r="C95" s="1051"/>
      <c r="D95" s="1052"/>
      <c r="E95" s="195"/>
      <c r="F95" s="195"/>
      <c r="G95" s="106"/>
      <c r="H95" s="106"/>
      <c r="I95" s="196"/>
      <c r="J95" s="196"/>
      <c r="M95" s="156"/>
      <c r="N95" s="156"/>
      <c r="O95" s="156"/>
      <c r="P95" s="156"/>
      <c r="Q95" s="156"/>
      <c r="R95" s="156"/>
      <c r="S95" s="156"/>
    </row>
    <row r="96" spans="1:19" ht="9" x14ac:dyDescent="0.2">
      <c r="A96" s="106"/>
      <c r="B96" s="232" t="s">
        <v>60</v>
      </c>
      <c r="C96" s="233" t="s">
        <v>61</v>
      </c>
      <c r="D96" s="234" t="s">
        <v>58</v>
      </c>
      <c r="E96" s="200"/>
      <c r="F96" s="200"/>
      <c r="G96" s="106"/>
      <c r="H96" s="106"/>
      <c r="I96" s="196"/>
      <c r="J96" s="196"/>
      <c r="M96" s="156"/>
      <c r="N96" s="156"/>
      <c r="O96" s="156"/>
      <c r="P96" s="156"/>
      <c r="Q96" s="156"/>
      <c r="R96" s="156"/>
      <c r="S96" s="156"/>
    </row>
    <row r="97" spans="1:19" ht="18.75" customHeight="1" thickBot="1" x14ac:dyDescent="0.25">
      <c r="A97" s="106"/>
      <c r="B97" s="201" t="s">
        <v>190</v>
      </c>
      <c r="C97" s="202">
        <v>200000</v>
      </c>
      <c r="D97" s="203" t="s">
        <v>191</v>
      </c>
      <c r="E97" s="135"/>
      <c r="F97" s="135"/>
      <c r="G97" s="106"/>
      <c r="H97" s="106"/>
      <c r="I97" s="196"/>
      <c r="J97" s="196"/>
      <c r="M97" s="156"/>
      <c r="N97" s="156"/>
      <c r="O97" s="156"/>
      <c r="P97" s="156"/>
      <c r="Q97" s="156"/>
      <c r="R97" s="156"/>
      <c r="S97" s="156"/>
    </row>
    <row r="98" spans="1:19" ht="18.649999999999999" customHeight="1" x14ac:dyDescent="0.2">
      <c r="A98" s="106"/>
      <c r="B98" s="193"/>
      <c r="C98" s="193"/>
      <c r="D98" s="135"/>
      <c r="E98" s="135"/>
      <c r="F98" s="135"/>
      <c r="G98" s="106"/>
      <c r="H98" s="106"/>
      <c r="I98" s="196"/>
      <c r="J98" s="196"/>
      <c r="K98" s="156"/>
      <c r="L98" s="156"/>
      <c r="M98" s="156"/>
      <c r="N98" s="156"/>
      <c r="O98" s="156"/>
      <c r="P98" s="156"/>
      <c r="Q98" s="156"/>
      <c r="R98" s="156"/>
      <c r="S98" s="156"/>
    </row>
    <row r="99" spans="1:19" ht="10.9" customHeight="1" thickBot="1" x14ac:dyDescent="0.25">
      <c r="A99" s="106"/>
      <c r="B99" s="190"/>
      <c r="C99" s="193"/>
      <c r="D99" s="135"/>
      <c r="E99" s="135"/>
      <c r="F99" s="135"/>
      <c r="G99" s="106"/>
      <c r="H99" s="106"/>
      <c r="I99" s="196"/>
      <c r="J99" s="196"/>
      <c r="K99" s="156"/>
      <c r="L99" s="156"/>
      <c r="M99" s="156"/>
      <c r="N99" s="156"/>
      <c r="O99" s="156"/>
      <c r="P99" s="156"/>
      <c r="Q99" s="156"/>
      <c r="R99" s="156"/>
      <c r="S99" s="156"/>
    </row>
    <row r="100" spans="1:19" ht="10.9" customHeight="1" thickBot="1" x14ac:dyDescent="0.25">
      <c r="A100" s="106"/>
      <c r="B100" s="897" t="s">
        <v>9</v>
      </c>
      <c r="C100" s="898"/>
      <c r="D100" s="898"/>
      <c r="E100" s="899"/>
      <c r="F100" s="135"/>
      <c r="G100" s="106"/>
      <c r="H100" s="106"/>
      <c r="I100" s="106"/>
      <c r="J100" s="196"/>
      <c r="K100" s="156"/>
      <c r="L100" s="156"/>
      <c r="M100" s="156"/>
      <c r="N100" s="156"/>
      <c r="O100" s="156"/>
      <c r="P100" s="156"/>
      <c r="Q100" s="156"/>
      <c r="R100" s="156"/>
      <c r="S100" s="156"/>
    </row>
    <row r="101" spans="1:19" ht="10.9" customHeight="1" x14ac:dyDescent="0.2">
      <c r="A101" s="106"/>
      <c r="B101" s="204" t="s">
        <v>69</v>
      </c>
      <c r="C101" s="205">
        <v>0.6</v>
      </c>
      <c r="D101" s="205" t="s">
        <v>70</v>
      </c>
      <c r="E101" s="206">
        <v>0.8</v>
      </c>
      <c r="F101" s="135"/>
      <c r="G101" s="106"/>
      <c r="H101" s="106"/>
      <c r="I101" s="106"/>
      <c r="J101" s="196"/>
      <c r="K101" s="156"/>
      <c r="L101" s="156"/>
      <c r="M101" s="156"/>
      <c r="N101" s="156"/>
      <c r="O101" s="156"/>
      <c r="P101" s="156"/>
      <c r="Q101" s="156"/>
      <c r="R101" s="156"/>
      <c r="S101" s="156"/>
    </row>
    <row r="102" spans="1:19" ht="10.9" customHeight="1" x14ac:dyDescent="0.2">
      <c r="A102" s="106"/>
      <c r="B102" s="207" t="s">
        <v>71</v>
      </c>
      <c r="C102" s="208">
        <v>1.2</v>
      </c>
      <c r="D102" s="208" t="s">
        <v>72</v>
      </c>
      <c r="E102" s="209">
        <v>0.9</v>
      </c>
      <c r="F102" s="210"/>
      <c r="G102" s="106"/>
      <c r="H102" s="106"/>
      <c r="I102" s="106"/>
      <c r="J102" s="196"/>
      <c r="M102" s="156"/>
      <c r="N102" s="156"/>
      <c r="O102" s="156"/>
      <c r="P102" s="156"/>
      <c r="Q102" s="156"/>
      <c r="R102" s="156"/>
      <c r="S102" s="156"/>
    </row>
    <row r="103" spans="1:19" ht="10.9" customHeight="1" x14ac:dyDescent="0.2">
      <c r="A103" s="106"/>
      <c r="B103" s="207" t="s">
        <v>73</v>
      </c>
      <c r="C103" s="208">
        <v>1.3</v>
      </c>
      <c r="D103" s="208" t="s">
        <v>74</v>
      </c>
      <c r="E103" s="209">
        <v>1.3</v>
      </c>
      <c r="F103" s="210"/>
      <c r="G103" s="106"/>
      <c r="H103" s="106"/>
      <c r="I103" s="106"/>
      <c r="J103" s="196"/>
      <c r="K103" s="156"/>
      <c r="L103" s="156"/>
      <c r="M103" s="156"/>
      <c r="N103" s="156"/>
      <c r="O103" s="156"/>
      <c r="P103" s="156"/>
      <c r="Q103" s="156"/>
      <c r="R103" s="156"/>
      <c r="S103" s="156"/>
    </row>
    <row r="104" spans="1:19" ht="10.9" customHeight="1" x14ac:dyDescent="0.2">
      <c r="A104" s="106"/>
      <c r="B104" s="207" t="s">
        <v>75</v>
      </c>
      <c r="C104" s="208">
        <v>1.2</v>
      </c>
      <c r="D104" s="208" t="s">
        <v>76</v>
      </c>
      <c r="E104" s="209">
        <v>1.3</v>
      </c>
      <c r="F104" s="210"/>
      <c r="G104" s="106"/>
      <c r="H104" s="106"/>
      <c r="I104" s="106"/>
      <c r="J104" s="196"/>
      <c r="K104" s="156"/>
      <c r="L104" s="156"/>
      <c r="M104" s="156"/>
      <c r="N104" s="156"/>
      <c r="O104" s="156"/>
      <c r="P104" s="156"/>
      <c r="Q104" s="156"/>
      <c r="R104" s="156"/>
      <c r="S104" s="156"/>
    </row>
    <row r="105" spans="1:19" ht="10.5" customHeight="1" x14ac:dyDescent="0.2">
      <c r="A105" s="106"/>
      <c r="B105" s="207" t="s">
        <v>77</v>
      </c>
      <c r="C105" s="208">
        <v>1</v>
      </c>
      <c r="D105" s="208" t="s">
        <v>78</v>
      </c>
      <c r="E105" s="209">
        <v>1.4</v>
      </c>
      <c r="F105" s="210"/>
      <c r="G105" s="106"/>
      <c r="H105" s="106"/>
      <c r="I105" s="106"/>
      <c r="P105" s="156"/>
      <c r="Q105" s="156"/>
      <c r="R105" s="156"/>
      <c r="S105" s="156"/>
    </row>
    <row r="106" spans="1:19" s="66" customFormat="1" ht="14" customHeight="1" thickBot="1" x14ac:dyDescent="0.3">
      <c r="A106" s="106"/>
      <c r="B106" s="211" t="s">
        <v>79</v>
      </c>
      <c r="C106" s="212">
        <v>0.8</v>
      </c>
      <c r="D106" s="212" t="s">
        <v>80</v>
      </c>
      <c r="E106" s="213">
        <v>1.4</v>
      </c>
      <c r="F106" s="210"/>
      <c r="G106" s="106"/>
      <c r="H106" s="214"/>
      <c r="I106" s="106"/>
      <c r="J106" s="156"/>
      <c r="K106" s="54"/>
      <c r="L106" s="99"/>
      <c r="M106" s="99"/>
      <c r="N106" s="99"/>
      <c r="O106" s="99"/>
      <c r="P106" s="99"/>
    </row>
    <row r="107" spans="1:19" s="66" customFormat="1" ht="11" thickBot="1" x14ac:dyDescent="0.3">
      <c r="A107" s="106"/>
      <c r="B107" s="210"/>
      <c r="C107" s="210"/>
      <c r="D107" s="210"/>
      <c r="E107" s="210"/>
      <c r="F107" s="210"/>
      <c r="G107" s="106"/>
      <c r="H107" s="214"/>
      <c r="I107" s="196"/>
      <c r="J107" s="196"/>
      <c r="K107" s="54"/>
      <c r="L107" s="99"/>
      <c r="M107" s="99"/>
      <c r="N107" s="99"/>
      <c r="O107" s="99"/>
      <c r="P107" s="99"/>
    </row>
    <row r="108" spans="1:19" s="66" customFormat="1" ht="28.5" customHeight="1" thickBot="1" x14ac:dyDescent="0.3">
      <c r="B108" s="825" t="s">
        <v>81</v>
      </c>
      <c r="C108" s="826"/>
      <c r="D108" s="71"/>
      <c r="E108" s="71"/>
      <c r="F108" s="71"/>
      <c r="G108" s="71"/>
      <c r="H108" s="93"/>
      <c r="I108" s="361"/>
      <c r="J108" s="465"/>
      <c r="K108" s="465"/>
    </row>
    <row r="109" spans="1:19" s="66" customFormat="1" ht="10.5" x14ac:dyDescent="0.25">
      <c r="B109" s="360" t="s">
        <v>82</v>
      </c>
      <c r="C109" s="94">
        <v>0.15</v>
      </c>
      <c r="D109" s="71"/>
      <c r="E109" s="71"/>
      <c r="F109" s="71"/>
      <c r="G109" s="71"/>
      <c r="H109" s="71"/>
      <c r="I109" s="361"/>
      <c r="J109" s="465"/>
      <c r="K109" s="465"/>
    </row>
    <row r="110" spans="1:19" s="66" customFormat="1" ht="42" x14ac:dyDescent="0.25">
      <c r="B110" s="360" t="s">
        <v>320</v>
      </c>
      <c r="C110" s="94">
        <v>0.15</v>
      </c>
      <c r="D110" s="71"/>
      <c r="E110" s="71"/>
      <c r="F110" s="71"/>
      <c r="G110" s="71"/>
      <c r="H110" s="71"/>
      <c r="I110" s="361"/>
      <c r="J110" s="465"/>
      <c r="K110" s="465"/>
    </row>
    <row r="111" spans="1:19" s="66" customFormat="1" ht="31.5" x14ac:dyDescent="0.25">
      <c r="B111" s="96" t="s">
        <v>255</v>
      </c>
      <c r="C111" s="95">
        <v>0.35</v>
      </c>
      <c r="D111" s="71"/>
      <c r="E111" s="71"/>
      <c r="F111" s="71"/>
      <c r="G111" s="71"/>
      <c r="H111" s="71"/>
      <c r="I111" s="361"/>
      <c r="J111" s="465"/>
      <c r="K111" s="465"/>
    </row>
    <row r="112" spans="1:19" s="66" customFormat="1" ht="10.5" x14ac:dyDescent="0.25">
      <c r="B112" s="359" t="s">
        <v>321</v>
      </c>
      <c r="C112" s="95">
        <v>0.15</v>
      </c>
      <c r="D112" s="71"/>
      <c r="E112" s="71"/>
      <c r="F112" s="71"/>
      <c r="G112" s="71"/>
      <c r="H112" s="71"/>
      <c r="I112" s="361"/>
      <c r="J112" s="465"/>
      <c r="K112" s="465"/>
    </row>
    <row r="113" spans="1:18" s="66" customFormat="1" ht="31.5" x14ac:dyDescent="0.25">
      <c r="B113" s="359" t="s">
        <v>83</v>
      </c>
      <c r="C113" s="95">
        <v>0.55000000000000004</v>
      </c>
      <c r="D113" s="71"/>
      <c r="E113" s="71"/>
      <c r="F113" s="71"/>
      <c r="G113" s="71"/>
      <c r="H113" s="71"/>
      <c r="I113" s="361"/>
      <c r="J113" s="465"/>
      <c r="K113" s="465"/>
    </row>
    <row r="114" spans="1:18" s="66" customFormat="1" ht="10.5" x14ac:dyDescent="0.25">
      <c r="B114" s="359" t="s">
        <v>230</v>
      </c>
      <c r="C114" s="95">
        <v>0.15</v>
      </c>
      <c r="D114" s="71"/>
      <c r="E114" s="71"/>
      <c r="F114" s="71"/>
      <c r="G114" s="71"/>
      <c r="H114" s="71"/>
      <c r="I114" s="361"/>
      <c r="J114" s="465"/>
      <c r="K114" s="465"/>
    </row>
    <row r="115" spans="1:18" s="66" customFormat="1" ht="10.5" x14ac:dyDescent="0.25">
      <c r="B115" s="359" t="s">
        <v>84</v>
      </c>
      <c r="C115" s="95">
        <v>0.15</v>
      </c>
      <c r="D115" s="71"/>
      <c r="E115" s="71"/>
      <c r="F115" s="71"/>
      <c r="G115" s="71"/>
      <c r="H115" s="71"/>
      <c r="I115" s="361"/>
      <c r="J115" s="465"/>
      <c r="K115" s="465"/>
    </row>
    <row r="116" spans="1:18" s="66" customFormat="1" ht="10.5" x14ac:dyDescent="0.25">
      <c r="B116" s="359" t="s">
        <v>322</v>
      </c>
      <c r="C116" s="95">
        <v>0.2</v>
      </c>
      <c r="D116" s="71"/>
      <c r="E116" s="71"/>
      <c r="F116" s="71"/>
      <c r="G116" s="71"/>
      <c r="H116" s="71"/>
      <c r="I116" s="361"/>
      <c r="J116" s="465"/>
      <c r="K116" s="465"/>
    </row>
    <row r="117" spans="1:18" s="10" customFormat="1" ht="10.5" x14ac:dyDescent="0.25">
      <c r="B117" s="359" t="s">
        <v>85</v>
      </c>
      <c r="C117" s="95">
        <v>0.15</v>
      </c>
      <c r="D117" s="71"/>
      <c r="E117" s="71"/>
      <c r="F117" s="71"/>
      <c r="G117" s="71"/>
      <c r="H117" s="71"/>
      <c r="I117" s="361"/>
      <c r="J117" s="465"/>
      <c r="K117" s="465"/>
    </row>
    <row r="118" spans="1:18" s="10" customFormat="1" ht="10.5" x14ac:dyDescent="0.25">
      <c r="B118" s="359" t="s">
        <v>86</v>
      </c>
      <c r="C118" s="95">
        <v>0.15</v>
      </c>
      <c r="D118" s="71"/>
      <c r="E118" s="71"/>
      <c r="F118" s="71"/>
      <c r="G118" s="71"/>
      <c r="H118" s="71"/>
      <c r="J118" s="465"/>
      <c r="K118" s="465"/>
    </row>
    <row r="119" spans="1:18" s="10" customFormat="1" ht="31.5" x14ac:dyDescent="0.25">
      <c r="B119" s="359" t="s">
        <v>87</v>
      </c>
      <c r="C119" s="95">
        <v>0.25</v>
      </c>
      <c r="D119" s="71"/>
      <c r="E119" s="71"/>
      <c r="F119" s="71"/>
      <c r="G119" s="71"/>
      <c r="H119" s="71"/>
      <c r="J119" s="465"/>
      <c r="K119" s="465"/>
    </row>
    <row r="120" spans="1:18" s="10" customFormat="1" ht="52.5" x14ac:dyDescent="0.25">
      <c r="B120" s="96" t="s">
        <v>88</v>
      </c>
      <c r="C120" s="97">
        <v>1</v>
      </c>
      <c r="D120" s="71"/>
      <c r="E120" s="71"/>
      <c r="F120" s="71"/>
      <c r="G120" s="71"/>
      <c r="H120" s="71"/>
      <c r="J120" s="465"/>
      <c r="K120" s="465"/>
    </row>
    <row r="121" spans="1:18" s="10" customFormat="1" ht="10.5" x14ac:dyDescent="0.25">
      <c r="B121" s="96" t="s">
        <v>89</v>
      </c>
      <c r="C121" s="97">
        <v>0.5</v>
      </c>
      <c r="D121" s="71"/>
      <c r="E121" s="71"/>
      <c r="F121" s="71"/>
      <c r="G121" s="71"/>
      <c r="H121" s="89"/>
      <c r="J121" s="465"/>
      <c r="K121" s="465"/>
    </row>
    <row r="122" spans="1:18" s="10" customFormat="1" ht="10.5" x14ac:dyDescent="0.25">
      <c r="B122" s="96" t="s">
        <v>90</v>
      </c>
      <c r="C122" s="97">
        <v>0.5</v>
      </c>
      <c r="D122" s="71"/>
      <c r="E122" s="71"/>
      <c r="F122" s="71"/>
      <c r="G122" s="71"/>
      <c r="H122" s="99"/>
      <c r="J122" s="465"/>
      <c r="K122" s="465"/>
    </row>
    <row r="123" spans="1:18" s="10" customFormat="1" ht="12.5" x14ac:dyDescent="0.25">
      <c r="B123" s="96" t="s">
        <v>324</v>
      </c>
      <c r="C123" s="98">
        <v>0.15</v>
      </c>
      <c r="D123" s="403" t="s">
        <v>31</v>
      </c>
      <c r="E123" s="88"/>
      <c r="F123" s="88"/>
      <c r="G123" s="88"/>
      <c r="H123" s="99"/>
      <c r="J123" s="465"/>
      <c r="K123" s="465"/>
    </row>
    <row r="124" spans="1:18" s="10" customFormat="1" ht="11" thickBot="1" x14ac:dyDescent="0.3">
      <c r="B124" s="100" t="s">
        <v>91</v>
      </c>
      <c r="C124" s="101">
        <v>0.15</v>
      </c>
      <c r="J124" s="465"/>
      <c r="K124" s="465"/>
    </row>
    <row r="125" spans="1:18" s="66" customFormat="1" ht="10.9" customHeight="1" x14ac:dyDescent="0.25">
      <c r="A125" s="106"/>
      <c r="B125" s="215"/>
      <c r="C125" s="216"/>
      <c r="D125" s="88"/>
      <c r="E125" s="88"/>
      <c r="F125" s="88"/>
      <c r="G125" s="88"/>
      <c r="H125" s="99"/>
      <c r="I125" s="1"/>
      <c r="J125" s="1"/>
      <c r="K125" s="54"/>
      <c r="L125" s="99"/>
      <c r="M125" s="99"/>
      <c r="N125" s="99"/>
    </row>
    <row r="126" spans="1:18" s="66" customFormat="1" ht="10.9" customHeight="1" x14ac:dyDescent="0.25">
      <c r="A126" s="106"/>
      <c r="B126" s="103"/>
      <c r="C126" s="104"/>
      <c r="D126" s="99"/>
      <c r="E126" s="99"/>
      <c r="F126" s="99"/>
      <c r="G126" s="99"/>
      <c r="H126" s="105"/>
      <c r="I126" s="1"/>
      <c r="J126" s="1"/>
      <c r="K126" s="54"/>
      <c r="L126" s="99"/>
      <c r="M126" s="99"/>
      <c r="N126" s="99"/>
    </row>
    <row r="127" spans="1:18" s="66" customFormat="1" ht="10.9" customHeight="1" x14ac:dyDescent="0.25">
      <c r="A127" s="106"/>
      <c r="B127" s="263" t="s">
        <v>326</v>
      </c>
      <c r="C127" s="263"/>
      <c r="D127" s="263"/>
      <c r="E127" s="264"/>
      <c r="F127" s="264"/>
      <c r="G127" s="264"/>
      <c r="H127" s="105"/>
      <c r="I127" s="1"/>
      <c r="J127" s="1"/>
      <c r="K127" s="54"/>
      <c r="L127" s="99"/>
      <c r="M127" s="99"/>
      <c r="N127" s="99"/>
    </row>
    <row r="128" spans="1:18" s="66" customFormat="1" ht="10.9" customHeight="1" x14ac:dyDescent="0.25">
      <c r="A128" s="106"/>
      <c r="B128" s="263" t="s">
        <v>96</v>
      </c>
      <c r="C128" s="263"/>
      <c r="D128" s="263"/>
      <c r="E128" s="263"/>
      <c r="F128" s="263"/>
      <c r="G128" s="263"/>
      <c r="H128" s="105"/>
      <c r="I128" s="1"/>
      <c r="J128" s="1"/>
      <c r="K128" s="54"/>
      <c r="L128" s="99"/>
      <c r="M128" s="99"/>
      <c r="N128" s="99"/>
      <c r="O128" s="99"/>
      <c r="P128" s="99"/>
      <c r="Q128" s="99"/>
      <c r="R128" s="99"/>
    </row>
    <row r="129" spans="1:19" s="66" customFormat="1" ht="10.9" customHeight="1" x14ac:dyDescent="0.25">
      <c r="A129" s="106"/>
      <c r="B129" s="263" t="s">
        <v>622</v>
      </c>
      <c r="C129" s="263"/>
      <c r="D129" s="263"/>
      <c r="E129" s="263"/>
      <c r="F129" s="263"/>
      <c r="G129" s="263"/>
      <c r="H129" s="105"/>
      <c r="I129" s="1"/>
      <c r="J129" s="1"/>
      <c r="K129" s="54"/>
      <c r="L129" s="99"/>
      <c r="M129" s="99"/>
      <c r="N129" s="99"/>
      <c r="O129" s="99"/>
      <c r="P129" s="99"/>
      <c r="Q129" s="99"/>
      <c r="R129" s="99"/>
    </row>
    <row r="130" spans="1:19" s="10" customFormat="1" ht="21" customHeight="1" x14ac:dyDescent="0.25">
      <c r="A130" s="106"/>
      <c r="B130" s="263" t="s">
        <v>97</v>
      </c>
      <c r="C130" s="263"/>
      <c r="D130" s="265"/>
      <c r="E130" s="265"/>
      <c r="F130" s="265"/>
      <c r="G130" s="265"/>
      <c r="H130" s="71"/>
      <c r="I130" s="53"/>
      <c r="J130" s="53"/>
      <c r="K130" s="12"/>
    </row>
    <row r="131" spans="1:19" ht="10.9" customHeight="1" x14ac:dyDescent="0.25">
      <c r="A131" s="106"/>
      <c r="B131" s="263" t="s">
        <v>98</v>
      </c>
      <c r="C131" s="263"/>
      <c r="D131" s="265"/>
      <c r="E131" s="265"/>
      <c r="F131" s="265"/>
      <c r="G131" s="265"/>
      <c r="H131" s="71"/>
      <c r="I131" s="53"/>
      <c r="J131" s="53"/>
      <c r="P131" s="156"/>
      <c r="Q131" s="156"/>
      <c r="R131" s="156"/>
      <c r="S131" s="156"/>
    </row>
    <row r="132" spans="1:19" ht="10.9" customHeight="1" x14ac:dyDescent="0.25">
      <c r="A132" s="106"/>
      <c r="B132" s="263" t="s">
        <v>99</v>
      </c>
      <c r="C132" s="263"/>
      <c r="D132" s="266"/>
      <c r="E132" s="266"/>
      <c r="F132" s="266"/>
      <c r="G132" s="266"/>
      <c r="H132" s="10"/>
      <c r="I132" s="11"/>
      <c r="J132" s="11"/>
      <c r="P132" s="156"/>
      <c r="Q132" s="156"/>
      <c r="R132" s="156"/>
      <c r="S132" s="156"/>
    </row>
    <row r="133" spans="1:19" ht="10.9" customHeight="1" x14ac:dyDescent="0.25">
      <c r="A133" s="106"/>
      <c r="B133" s="10"/>
      <c r="C133" s="10"/>
      <c r="D133" s="210"/>
      <c r="E133" s="210"/>
      <c r="F133" s="210"/>
      <c r="G133" s="106"/>
      <c r="H133" s="214"/>
      <c r="I133" s="196"/>
      <c r="J133" s="196"/>
    </row>
    <row r="134" spans="1:19" ht="10.9" customHeight="1" x14ac:dyDescent="0.2">
      <c r="A134" s="106"/>
      <c r="B134" s="210"/>
      <c r="C134" s="210"/>
      <c r="D134" s="243"/>
      <c r="E134" s="243"/>
      <c r="F134" s="243"/>
      <c r="G134" s="243"/>
      <c r="H134" s="243"/>
      <c r="I134" s="196"/>
      <c r="J134" s="196"/>
    </row>
    <row r="135" spans="1:19" ht="10.9" customHeight="1" x14ac:dyDescent="0.2">
      <c r="A135" s="106"/>
      <c r="B135" s="243"/>
      <c r="C135" s="244"/>
      <c r="D135" s="106"/>
      <c r="E135" s="106"/>
      <c r="F135" s="106"/>
      <c r="G135" s="106"/>
      <c r="H135" s="106"/>
      <c r="I135" s="106"/>
      <c r="J135" s="106"/>
    </row>
    <row r="136" spans="1:19" ht="10.9" customHeight="1" x14ac:dyDescent="0.2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</row>
    <row r="137" spans="1:19" ht="10.9" customHeight="1" x14ac:dyDescent="0.2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</row>
    <row r="138" spans="1:19" ht="10.9" customHeight="1" x14ac:dyDescent="0.2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</row>
    <row r="139" spans="1:19" ht="10.9" customHeight="1" x14ac:dyDescent="0.2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</row>
    <row r="140" spans="1:19" ht="10.9" customHeight="1" x14ac:dyDescent="0.2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</row>
    <row r="141" spans="1:19" ht="10.9" customHeight="1" x14ac:dyDescent="0.2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</row>
    <row r="142" spans="1:19" ht="10.9" customHeight="1" x14ac:dyDescent="0.2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</row>
    <row r="143" spans="1:19" ht="10.9" customHeight="1" x14ac:dyDescent="0.2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</row>
    <row r="144" spans="1:19" ht="10.9" customHeight="1" x14ac:dyDescent="0.2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</row>
    <row r="145" spans="1:10" ht="10.9" customHeight="1" x14ac:dyDescent="0.2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</row>
    <row r="146" spans="1:10" ht="10.9" customHeight="1" x14ac:dyDescent="0.2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</row>
    <row r="147" spans="1:10" ht="10.9" customHeight="1" x14ac:dyDescent="0.2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</row>
    <row r="148" spans="1:10" ht="10.9" customHeight="1" x14ac:dyDescent="0.2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</row>
    <row r="149" spans="1:10" ht="10.9" customHeight="1" x14ac:dyDescent="0.2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</row>
    <row r="150" spans="1:10" ht="10.9" customHeight="1" x14ac:dyDescent="0.2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</row>
    <row r="151" spans="1:10" ht="10.9" customHeight="1" x14ac:dyDescent="0.2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</row>
    <row r="152" spans="1:10" ht="10.9" customHeight="1" x14ac:dyDescent="0.2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</row>
    <row r="153" spans="1:10" ht="10.9" customHeight="1" x14ac:dyDescent="0.2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</row>
    <row r="154" spans="1:10" ht="10.9" customHeight="1" x14ac:dyDescent="0.2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</row>
    <row r="155" spans="1:10" ht="10.9" customHeight="1" x14ac:dyDescent="0.2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</row>
    <row r="156" spans="1:10" ht="10.9" customHeight="1" x14ac:dyDescent="0.2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</row>
    <row r="157" spans="1:10" ht="10.9" customHeight="1" x14ac:dyDescent="0.2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</row>
    <row r="158" spans="1:10" ht="10.9" customHeight="1" x14ac:dyDescent="0.2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</row>
    <row r="159" spans="1:10" ht="10.9" customHeight="1" x14ac:dyDescent="0.2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</row>
    <row r="160" spans="1:10" ht="10.9" customHeight="1" x14ac:dyDescent="0.2">
      <c r="B160" s="106"/>
      <c r="C160" s="106"/>
      <c r="D160" s="106"/>
      <c r="E160" s="106"/>
      <c r="F160" s="106"/>
      <c r="G160" s="106"/>
      <c r="H160" s="106"/>
    </row>
    <row r="161" spans="2:8" ht="10.9" customHeight="1" x14ac:dyDescent="0.2">
      <c r="B161" s="106"/>
      <c r="C161" s="106"/>
      <c r="D161" s="106"/>
      <c r="E161" s="106"/>
      <c r="F161" s="106"/>
      <c r="G161" s="106"/>
      <c r="H161" s="106"/>
    </row>
    <row r="162" spans="2:8" ht="10.9" customHeight="1" x14ac:dyDescent="0.2">
      <c r="B162" s="106"/>
      <c r="C162" s="106"/>
      <c r="D162" s="106"/>
      <c r="E162" s="106"/>
      <c r="F162" s="106"/>
      <c r="G162" s="106"/>
      <c r="H162" s="106"/>
    </row>
    <row r="163" spans="2:8" ht="10.9" customHeight="1" x14ac:dyDescent="0.2">
      <c r="B163" s="106"/>
      <c r="C163" s="106"/>
      <c r="D163" s="106"/>
      <c r="E163" s="106"/>
      <c r="F163" s="106"/>
      <c r="G163" s="106"/>
      <c r="H163" s="106"/>
    </row>
    <row r="164" spans="2:8" ht="10.9" customHeight="1" x14ac:dyDescent="0.2">
      <c r="B164" s="106"/>
      <c r="C164" s="106"/>
      <c r="D164" s="106"/>
      <c r="E164" s="106"/>
      <c r="F164" s="106"/>
      <c r="G164" s="106"/>
      <c r="H164" s="106"/>
    </row>
    <row r="165" spans="2:8" ht="10.9" customHeight="1" x14ac:dyDescent="0.2">
      <c r="B165" s="106"/>
      <c r="C165" s="106"/>
      <c r="D165" s="106"/>
      <c r="E165" s="106"/>
      <c r="F165" s="106"/>
      <c r="G165" s="106"/>
      <c r="H165" s="106"/>
    </row>
    <row r="166" spans="2:8" ht="10.9" customHeight="1" x14ac:dyDescent="0.2">
      <c r="B166" s="106"/>
      <c r="C166" s="106"/>
      <c r="D166" s="106"/>
      <c r="E166" s="106"/>
      <c r="F166" s="106"/>
      <c r="G166" s="106"/>
      <c r="H166" s="106"/>
    </row>
    <row r="167" spans="2:8" ht="10.9" customHeight="1" x14ac:dyDescent="0.2">
      <c r="B167" s="106"/>
      <c r="C167" s="106"/>
      <c r="D167" s="106"/>
      <c r="E167" s="106"/>
      <c r="F167" s="106"/>
      <c r="G167" s="106"/>
      <c r="H167" s="106"/>
    </row>
    <row r="168" spans="2:8" ht="10.9" customHeight="1" x14ac:dyDescent="0.2">
      <c r="B168" s="106"/>
      <c r="C168" s="106"/>
      <c r="D168" s="106"/>
      <c r="E168" s="106"/>
      <c r="F168" s="106"/>
      <c r="G168" s="106"/>
      <c r="H168" s="106"/>
    </row>
    <row r="169" spans="2:8" ht="10.9" customHeight="1" x14ac:dyDescent="0.2">
      <c r="B169" s="106"/>
      <c r="C169" s="106"/>
      <c r="D169" s="106"/>
      <c r="E169" s="106"/>
      <c r="F169" s="106"/>
      <c r="G169" s="106"/>
      <c r="H169" s="106"/>
    </row>
    <row r="170" spans="2:8" ht="10.9" customHeight="1" x14ac:dyDescent="0.2">
      <c r="B170" s="106"/>
      <c r="C170" s="106"/>
      <c r="D170" s="106"/>
      <c r="E170" s="106"/>
      <c r="F170" s="106"/>
      <c r="G170" s="106"/>
      <c r="H170" s="106"/>
    </row>
    <row r="171" spans="2:8" ht="10.9" customHeight="1" x14ac:dyDescent="0.2">
      <c r="B171" s="106"/>
      <c r="C171" s="106"/>
      <c r="D171" s="106"/>
      <c r="E171" s="106"/>
      <c r="F171" s="106"/>
      <c r="G171" s="106"/>
      <c r="H171" s="106"/>
    </row>
    <row r="172" spans="2:8" ht="10.9" customHeight="1" x14ac:dyDescent="0.2">
      <c r="B172" s="106"/>
      <c r="C172" s="106"/>
      <c r="D172" s="106"/>
      <c r="E172" s="106"/>
      <c r="F172" s="106"/>
      <c r="G172" s="106"/>
      <c r="H172" s="106"/>
    </row>
    <row r="173" spans="2:8" ht="10.9" customHeight="1" x14ac:dyDescent="0.2">
      <c r="B173" s="106"/>
      <c r="C173" s="106"/>
      <c r="D173" s="106"/>
      <c r="E173" s="106"/>
      <c r="F173" s="106"/>
      <c r="G173" s="106"/>
      <c r="H173" s="106"/>
    </row>
    <row r="174" spans="2:8" ht="10.9" customHeight="1" x14ac:dyDescent="0.2">
      <c r="B174" s="106"/>
      <c r="C174" s="106"/>
    </row>
  </sheetData>
  <mergeCells count="73">
    <mergeCell ref="C49:C50"/>
    <mergeCell ref="D49:D50"/>
    <mergeCell ref="E49:E50"/>
    <mergeCell ref="F49:G49"/>
    <mergeCell ref="B62:I62"/>
    <mergeCell ref="B58:B59"/>
    <mergeCell ref="C58:C59"/>
    <mergeCell ref="D58:D59"/>
    <mergeCell ref="E58:E59"/>
    <mergeCell ref="B49:B50"/>
    <mergeCell ref="F69:G69"/>
    <mergeCell ref="F70:G70"/>
    <mergeCell ref="F71:G71"/>
    <mergeCell ref="B108:C108"/>
    <mergeCell ref="F68:G68"/>
    <mergeCell ref="B95:D95"/>
    <mergeCell ref="B100:E100"/>
    <mergeCell ref="G73:I73"/>
    <mergeCell ref="C87:C88"/>
    <mergeCell ref="F63:G63"/>
    <mergeCell ref="F64:G64"/>
    <mergeCell ref="F66:G66"/>
    <mergeCell ref="F67:G67"/>
    <mergeCell ref="K35:K37"/>
    <mergeCell ref="K38:K40"/>
    <mergeCell ref="K41:K43"/>
    <mergeCell ref="K44:K46"/>
    <mergeCell ref="F58:G58"/>
    <mergeCell ref="H58:I58"/>
    <mergeCell ref="H49:I49"/>
    <mergeCell ref="F65:G65"/>
    <mergeCell ref="B7:B8"/>
    <mergeCell ref="C7:C8"/>
    <mergeCell ref="D7:D8"/>
    <mergeCell ref="E7:E8"/>
    <mergeCell ref="F7:G7"/>
    <mergeCell ref="B22:B23"/>
    <mergeCell ref="C22:C23"/>
    <mergeCell ref="D22:D23"/>
    <mergeCell ref="E22:E23"/>
    <mergeCell ref="F22:G22"/>
    <mergeCell ref="C31:E31"/>
    <mergeCell ref="B33:J33"/>
    <mergeCell ref="D91:D92"/>
    <mergeCell ref="E91:E92"/>
    <mergeCell ref="F91:F92"/>
    <mergeCell ref="C89:C90"/>
    <mergeCell ref="D89:D90"/>
    <mergeCell ref="E89:E90"/>
    <mergeCell ref="F89:F90"/>
    <mergeCell ref="C91:C92"/>
    <mergeCell ref="D87:D88"/>
    <mergeCell ref="E87:E88"/>
    <mergeCell ref="F87:F88"/>
    <mergeCell ref="B85:F85"/>
    <mergeCell ref="F45:G45"/>
    <mergeCell ref="F46:G46"/>
    <mergeCell ref="B6:G6"/>
    <mergeCell ref="B21:G21"/>
    <mergeCell ref="B48:I48"/>
    <mergeCell ref="B57:I57"/>
    <mergeCell ref="B73:F73"/>
    <mergeCell ref="F34:G34"/>
    <mergeCell ref="F41:G41"/>
    <mergeCell ref="F42:G42"/>
    <mergeCell ref="F35:G35"/>
    <mergeCell ref="F36:G36"/>
    <mergeCell ref="F37:G37"/>
    <mergeCell ref="F38:G38"/>
    <mergeCell ref="F39:G39"/>
    <mergeCell ref="F40:G40"/>
    <mergeCell ref="F43:G43"/>
    <mergeCell ref="F44:G44"/>
  </mergeCells>
  <hyperlinks>
    <hyperlink ref="H32" location="Psychologies.ru!A1" display="&lt;&lt; наверх"/>
    <hyperlink ref="J56" location="Psychologies.ru!A1" display="&lt;&lt; наверх"/>
    <hyperlink ref="H94" location="Psychologies.ru!A1" display="&lt;&lt; наверх"/>
    <hyperlink ref="D1" location="TITLE!A1" display="TITLE"/>
    <hyperlink ref="D123" location="Psychologies.ru!A1" display="&lt;&lt; наверх"/>
    <hyperlink ref="G87" r:id="rId1"/>
  </hyperlinks>
  <pageMargins left="0.7" right="0.7" top="0.75" bottom="0.75" header="0.3" footer="0.3"/>
  <pageSetup paperSize="9" orientation="portrait" horizontalDpi="4294967295" verticalDpi="4294967295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8"/>
  <sheetViews>
    <sheetView tabSelected="1" topLeftCell="A53" zoomScaleNormal="100" workbookViewId="0">
      <selection activeCell="J58" sqref="J58"/>
    </sheetView>
  </sheetViews>
  <sheetFormatPr defaultColWidth="18.81640625" defaultRowHeight="11.5" x14ac:dyDescent="0.25"/>
  <cols>
    <col min="1" max="1" width="1.7265625" style="107" customWidth="1"/>
    <col min="2" max="2" width="26.1796875" style="107" customWidth="1"/>
    <col min="3" max="3" width="21" style="107" customWidth="1"/>
    <col min="4" max="4" width="22" style="107" customWidth="1"/>
    <col min="5" max="5" width="14.6328125" style="107" customWidth="1"/>
    <col min="6" max="6" width="10.1796875" style="107" customWidth="1"/>
    <col min="7" max="7" width="11" style="107" customWidth="1"/>
    <col min="8" max="9" width="15.54296875" style="107" customWidth="1"/>
    <col min="10" max="10" width="14.453125" style="107" customWidth="1"/>
    <col min="11" max="11" width="8" style="107" customWidth="1"/>
    <col min="12" max="12" width="12.26953125" style="107" customWidth="1"/>
    <col min="13" max="13" width="14.81640625" style="107" customWidth="1"/>
    <col min="14" max="16384" width="18.81640625" style="107"/>
  </cols>
  <sheetData>
    <row r="1" spans="1:19" ht="12.75" x14ac:dyDescent="0.2">
      <c r="A1" s="106"/>
      <c r="B1" s="106"/>
      <c r="C1" s="106"/>
      <c r="D1" s="106"/>
      <c r="E1" s="9" t="s">
        <v>2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12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7.5" x14ac:dyDescent="0.35">
      <c r="A3" s="106"/>
      <c r="B3" s="106"/>
      <c r="C3" s="106"/>
      <c r="E3" s="108" t="s">
        <v>460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ht="15" thickBot="1" x14ac:dyDescent="0.4">
      <c r="A4" s="106"/>
      <c r="B4" s="106"/>
      <c r="C4" s="106"/>
      <c r="D4" s="106"/>
      <c r="E4" s="106"/>
      <c r="F4" s="106"/>
      <c r="G4" s="106"/>
      <c r="H4" s="106"/>
      <c r="I4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4.75" customHeight="1" thickBot="1" x14ac:dyDescent="0.3">
      <c r="A5" s="106"/>
      <c r="B5" s="897" t="s">
        <v>101</v>
      </c>
      <c r="C5" s="898"/>
      <c r="D5" s="898"/>
      <c r="E5" s="898"/>
      <c r="F5" s="898"/>
      <c r="G5" s="898"/>
      <c r="H5" s="898"/>
      <c r="I5" s="899"/>
      <c r="J5" s="106"/>
      <c r="K5" s="106"/>
      <c r="L5" s="106"/>
      <c r="M5" s="106"/>
      <c r="N5" s="106"/>
      <c r="O5" s="106"/>
      <c r="P5" s="106"/>
      <c r="Q5" s="106"/>
      <c r="R5" s="106"/>
    </row>
    <row r="6" spans="1:19" ht="24.65" customHeight="1" x14ac:dyDescent="0.25">
      <c r="A6" s="106"/>
      <c r="B6" s="953" t="s">
        <v>11</v>
      </c>
      <c r="C6" s="925" t="s">
        <v>12</v>
      </c>
      <c r="D6" s="956" t="s">
        <v>55</v>
      </c>
      <c r="E6" s="1077" t="s">
        <v>102</v>
      </c>
      <c r="F6" s="1038" t="s">
        <v>103</v>
      </c>
      <c r="G6" s="961"/>
      <c r="H6" s="962" t="s">
        <v>104</v>
      </c>
      <c r="I6" s="961"/>
      <c r="J6" s="106"/>
      <c r="K6" s="106"/>
      <c r="L6" s="106"/>
      <c r="M6" s="106"/>
      <c r="N6" s="106"/>
      <c r="O6" s="106"/>
      <c r="P6" s="106"/>
      <c r="Q6" s="106"/>
      <c r="R6" s="106"/>
    </row>
    <row r="7" spans="1:19" ht="22" customHeight="1" x14ac:dyDescent="0.25">
      <c r="A7" s="106"/>
      <c r="B7" s="954"/>
      <c r="C7" s="955"/>
      <c r="D7" s="957"/>
      <c r="E7" s="1078"/>
      <c r="F7" s="436" t="s">
        <v>15</v>
      </c>
      <c r="G7" s="110" t="s">
        <v>16</v>
      </c>
      <c r="H7" s="109" t="s">
        <v>15</v>
      </c>
      <c r="I7" s="110" t="s">
        <v>16</v>
      </c>
      <c r="J7" s="106"/>
      <c r="K7" s="106"/>
      <c r="L7" s="106"/>
      <c r="M7" s="106"/>
      <c r="N7" s="106"/>
      <c r="O7" s="106"/>
      <c r="P7" s="106"/>
      <c r="Q7" s="106"/>
      <c r="R7" s="106"/>
    </row>
    <row r="8" spans="1:19" ht="15" customHeight="1" x14ac:dyDescent="0.25">
      <c r="A8" s="106"/>
      <c r="B8" s="111" t="s">
        <v>105</v>
      </c>
      <c r="C8" s="112" t="s">
        <v>106</v>
      </c>
      <c r="D8" s="113">
        <v>1800</v>
      </c>
      <c r="E8" s="483" t="s">
        <v>192</v>
      </c>
      <c r="F8" s="113">
        <f t="shared" ref="F8:F18" si="0">G8*1500</f>
        <v>2250000</v>
      </c>
      <c r="G8" s="116">
        <v>1500</v>
      </c>
      <c r="H8" s="115">
        <f>I8*2500</f>
        <v>3250000</v>
      </c>
      <c r="I8" s="116">
        <v>1300</v>
      </c>
      <c r="J8" s="106"/>
      <c r="K8" s="106"/>
      <c r="L8" s="106"/>
      <c r="M8" s="106"/>
      <c r="N8" s="106"/>
      <c r="O8" s="106"/>
      <c r="P8" s="106"/>
      <c r="Q8" s="106"/>
      <c r="R8" s="106"/>
    </row>
    <row r="9" spans="1:19" ht="15" customHeight="1" x14ac:dyDescent="0.25">
      <c r="A9" s="106"/>
      <c r="B9" s="117" t="s">
        <v>224</v>
      </c>
      <c r="C9" s="118" t="s">
        <v>106</v>
      </c>
      <c r="D9" s="119">
        <v>1100</v>
      </c>
      <c r="E9" s="225" t="s">
        <v>192</v>
      </c>
      <c r="F9" s="119">
        <f t="shared" si="0"/>
        <v>1800000</v>
      </c>
      <c r="G9" s="122">
        <v>1200</v>
      </c>
      <c r="H9" s="121">
        <f t="shared" ref="H9:H18" si="1">I9*2500</f>
        <v>2750000</v>
      </c>
      <c r="I9" s="122">
        <v>1100</v>
      </c>
      <c r="J9" s="435"/>
      <c r="K9" s="106"/>
      <c r="L9" s="106"/>
      <c r="M9" s="106"/>
      <c r="N9" s="106"/>
      <c r="O9" s="106"/>
      <c r="P9" s="106"/>
      <c r="Q9" s="106"/>
      <c r="R9" s="106"/>
    </row>
    <row r="10" spans="1:19" ht="15" customHeight="1" x14ac:dyDescent="0.25">
      <c r="A10" s="106"/>
      <c r="B10" s="117" t="s">
        <v>107</v>
      </c>
      <c r="C10" s="118" t="s">
        <v>106</v>
      </c>
      <c r="D10" s="119">
        <v>950</v>
      </c>
      <c r="E10" s="225" t="s">
        <v>192</v>
      </c>
      <c r="F10" s="119">
        <f t="shared" si="0"/>
        <v>1200000</v>
      </c>
      <c r="G10" s="122">
        <v>800</v>
      </c>
      <c r="H10" s="121">
        <f t="shared" si="1"/>
        <v>1800000</v>
      </c>
      <c r="I10" s="122">
        <v>720</v>
      </c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19" ht="15" customHeight="1" x14ac:dyDescent="0.25">
      <c r="A11" s="106"/>
      <c r="B11" s="117" t="s">
        <v>108</v>
      </c>
      <c r="C11" s="118" t="s">
        <v>106</v>
      </c>
      <c r="D11" s="119">
        <v>520</v>
      </c>
      <c r="E11" s="225" t="s">
        <v>192</v>
      </c>
      <c r="F11" s="119">
        <f t="shared" si="0"/>
        <v>675000</v>
      </c>
      <c r="G11" s="122">
        <v>450</v>
      </c>
      <c r="H11" s="121">
        <f t="shared" si="1"/>
        <v>1000000</v>
      </c>
      <c r="I11" s="122">
        <v>400</v>
      </c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19" ht="15" customHeight="1" x14ac:dyDescent="0.25">
      <c r="A12" s="106"/>
      <c r="B12" s="117" t="s">
        <v>109</v>
      </c>
      <c r="C12" s="118" t="s">
        <v>110</v>
      </c>
      <c r="D12" s="119">
        <v>600</v>
      </c>
      <c r="E12" s="225" t="s">
        <v>192</v>
      </c>
      <c r="F12" s="119">
        <f t="shared" si="0"/>
        <v>750000</v>
      </c>
      <c r="G12" s="122">
        <v>500</v>
      </c>
      <c r="H12" s="121">
        <f t="shared" si="1"/>
        <v>1125000</v>
      </c>
      <c r="I12" s="122">
        <v>450</v>
      </c>
      <c r="J12" s="106"/>
      <c r="K12" s="106"/>
      <c r="L12" s="106"/>
      <c r="M12" s="106"/>
      <c r="N12" s="106"/>
      <c r="O12" s="106"/>
      <c r="P12" s="106"/>
      <c r="Q12" s="106"/>
      <c r="R12" s="106"/>
    </row>
    <row r="13" spans="1:19" ht="15" customHeight="1" x14ac:dyDescent="0.25">
      <c r="A13" s="106"/>
      <c r="B13" s="117" t="s">
        <v>111</v>
      </c>
      <c r="C13" s="118" t="s">
        <v>112</v>
      </c>
      <c r="D13" s="119">
        <v>350</v>
      </c>
      <c r="E13" s="225" t="s">
        <v>192</v>
      </c>
      <c r="F13" s="119">
        <f t="shared" si="0"/>
        <v>450000</v>
      </c>
      <c r="G13" s="122">
        <v>300</v>
      </c>
      <c r="H13" s="121">
        <f t="shared" si="1"/>
        <v>625000</v>
      </c>
      <c r="I13" s="122">
        <v>250</v>
      </c>
      <c r="J13" s="106"/>
      <c r="K13" s="106"/>
      <c r="L13" s="106"/>
      <c r="M13" s="106"/>
      <c r="N13" s="106"/>
      <c r="O13" s="106"/>
      <c r="P13" s="106"/>
      <c r="Q13" s="106"/>
      <c r="R13" s="106"/>
    </row>
    <row r="14" spans="1:19" ht="15" customHeight="1" x14ac:dyDescent="0.25">
      <c r="A14" s="106"/>
      <c r="B14" s="117" t="s">
        <v>257</v>
      </c>
      <c r="C14" s="118" t="s">
        <v>112</v>
      </c>
      <c r="D14" s="119">
        <v>100</v>
      </c>
      <c r="E14" s="225" t="s">
        <v>192</v>
      </c>
      <c r="F14" s="119">
        <f t="shared" si="0"/>
        <v>120000</v>
      </c>
      <c r="G14" s="122">
        <v>80</v>
      </c>
      <c r="H14" s="121">
        <f t="shared" si="1"/>
        <v>187500</v>
      </c>
      <c r="I14" s="122">
        <v>75</v>
      </c>
      <c r="J14" s="106"/>
      <c r="K14" s="106"/>
      <c r="L14" s="106"/>
      <c r="M14" s="106"/>
      <c r="N14" s="106"/>
      <c r="O14" s="106"/>
      <c r="P14" s="106"/>
      <c r="Q14" s="106"/>
      <c r="R14" s="106"/>
    </row>
    <row r="15" spans="1:19" ht="15" customHeight="1" x14ac:dyDescent="0.25">
      <c r="A15" s="106"/>
      <c r="B15" s="123" t="s">
        <v>114</v>
      </c>
      <c r="C15" s="118" t="s">
        <v>115</v>
      </c>
      <c r="D15" s="119">
        <v>400</v>
      </c>
      <c r="E15" s="225" t="s">
        <v>396</v>
      </c>
      <c r="F15" s="119">
        <f t="shared" si="0"/>
        <v>525000</v>
      </c>
      <c r="G15" s="122">
        <v>350</v>
      </c>
      <c r="H15" s="121">
        <f t="shared" si="1"/>
        <v>750000</v>
      </c>
      <c r="I15" s="122">
        <v>300</v>
      </c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19" ht="15" customHeight="1" x14ac:dyDescent="0.25">
      <c r="A16" s="106"/>
      <c r="B16" s="117" t="s">
        <v>116</v>
      </c>
      <c r="C16" s="118" t="s">
        <v>115</v>
      </c>
      <c r="D16" s="119">
        <v>300</v>
      </c>
      <c r="E16" s="225" t="s">
        <v>396</v>
      </c>
      <c r="F16" s="119">
        <f t="shared" si="0"/>
        <v>375000</v>
      </c>
      <c r="G16" s="122">
        <v>250</v>
      </c>
      <c r="H16" s="121">
        <f t="shared" si="1"/>
        <v>500000</v>
      </c>
      <c r="I16" s="122">
        <v>200</v>
      </c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9" x14ac:dyDescent="0.25">
      <c r="A17" s="106"/>
      <c r="B17" s="117" t="s">
        <v>529</v>
      </c>
      <c r="C17" s="118" t="s">
        <v>123</v>
      </c>
      <c r="D17" s="119">
        <v>1800</v>
      </c>
      <c r="E17" s="225" t="s">
        <v>532</v>
      </c>
      <c r="F17" s="119">
        <f t="shared" ref="F17" si="2">G17*750</f>
        <v>1275000</v>
      </c>
      <c r="G17" s="122">
        <v>1700</v>
      </c>
      <c r="H17" s="121">
        <f t="shared" ref="H17" si="3">I17*1500</f>
        <v>2250000</v>
      </c>
      <c r="I17" s="122">
        <v>1500</v>
      </c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9" ht="27.5" thickBot="1" x14ac:dyDescent="0.3">
      <c r="A18" s="106"/>
      <c r="B18" s="517" t="s">
        <v>117</v>
      </c>
      <c r="C18" s="125" t="s">
        <v>106</v>
      </c>
      <c r="D18" s="132">
        <v>800</v>
      </c>
      <c r="E18" s="228" t="s">
        <v>396</v>
      </c>
      <c r="F18" s="132">
        <f t="shared" si="0"/>
        <v>1125000</v>
      </c>
      <c r="G18" s="529">
        <v>750</v>
      </c>
      <c r="H18" s="127">
        <f t="shared" si="1"/>
        <v>1750000</v>
      </c>
      <c r="I18" s="529">
        <v>700</v>
      </c>
      <c r="J18" s="106"/>
      <c r="K18" s="106"/>
      <c r="L18" s="106"/>
      <c r="M18" s="106"/>
      <c r="N18" s="106"/>
      <c r="O18" s="106"/>
      <c r="P18" s="106"/>
      <c r="Q18" s="106"/>
      <c r="R18" s="106"/>
    </row>
    <row r="19" spans="1:19" ht="12" thickBot="1" x14ac:dyDescent="0.3">
      <c r="A19" s="106"/>
      <c r="B19" s="40"/>
      <c r="C19" s="134"/>
      <c r="D19" s="135"/>
      <c r="E19" s="136"/>
      <c r="F19" s="106"/>
      <c r="G19" s="137"/>
      <c r="H19" s="138"/>
      <c r="I19" s="137"/>
      <c r="J19" s="138"/>
      <c r="K19" s="106"/>
      <c r="L19" s="106"/>
      <c r="M19" s="106"/>
      <c r="N19" s="106"/>
      <c r="O19" s="106"/>
      <c r="P19" s="106"/>
      <c r="Q19" s="106"/>
      <c r="R19" s="106"/>
      <c r="S19" s="106"/>
    </row>
    <row r="20" spans="1:19" ht="15.75" customHeight="1" thickBot="1" x14ac:dyDescent="0.3">
      <c r="A20" s="106"/>
      <c r="B20" s="897" t="s">
        <v>118</v>
      </c>
      <c r="C20" s="898"/>
      <c r="D20" s="898"/>
      <c r="E20" s="898"/>
      <c r="F20" s="898"/>
      <c r="G20" s="898"/>
      <c r="H20" s="898"/>
      <c r="I20" s="899"/>
      <c r="J20" s="106"/>
      <c r="K20" s="106"/>
      <c r="L20" s="106"/>
      <c r="M20" s="106"/>
      <c r="N20" s="106"/>
      <c r="O20" s="106"/>
      <c r="P20" s="106"/>
      <c r="Q20" s="106"/>
      <c r="R20" s="106"/>
    </row>
    <row r="21" spans="1:19" ht="19.5" customHeight="1" x14ac:dyDescent="0.25">
      <c r="A21" s="106"/>
      <c r="B21" s="953" t="s">
        <v>11</v>
      </c>
      <c r="C21" s="925" t="s">
        <v>12</v>
      </c>
      <c r="D21" s="956" t="s">
        <v>42</v>
      </c>
      <c r="E21" s="961" t="s">
        <v>102</v>
      </c>
      <c r="F21" s="1038" t="s">
        <v>141</v>
      </c>
      <c r="G21" s="961"/>
      <c r="H21" s="1038" t="s">
        <v>270</v>
      </c>
      <c r="I21" s="961"/>
      <c r="J21" s="106"/>
      <c r="K21" s="106"/>
      <c r="L21" s="106"/>
      <c r="M21" s="106"/>
      <c r="N21" s="106"/>
      <c r="O21" s="106"/>
      <c r="P21" s="106"/>
      <c r="Q21" s="106"/>
      <c r="R21" s="106"/>
    </row>
    <row r="22" spans="1:19" ht="31.5" customHeight="1" x14ac:dyDescent="0.25">
      <c r="A22" s="106"/>
      <c r="B22" s="954"/>
      <c r="C22" s="955"/>
      <c r="D22" s="957"/>
      <c r="E22" s="1082"/>
      <c r="F22" s="436" t="s">
        <v>15</v>
      </c>
      <c r="G22" s="128" t="s">
        <v>16</v>
      </c>
      <c r="H22" s="109" t="s">
        <v>15</v>
      </c>
      <c r="I22" s="128" t="s">
        <v>16</v>
      </c>
      <c r="J22" s="106"/>
      <c r="K22" s="106"/>
      <c r="L22" s="106"/>
      <c r="M22" s="106"/>
      <c r="N22" s="106"/>
      <c r="O22" s="106"/>
      <c r="P22" s="106"/>
      <c r="Q22" s="106"/>
      <c r="R22" s="106"/>
    </row>
    <row r="23" spans="1:19" ht="18" x14ac:dyDescent="0.25">
      <c r="A23" s="106"/>
      <c r="B23" s="117" t="s">
        <v>122</v>
      </c>
      <c r="C23" s="118" t="s">
        <v>123</v>
      </c>
      <c r="D23" s="119">
        <v>1000</v>
      </c>
      <c r="E23" s="120" t="s">
        <v>397</v>
      </c>
      <c r="F23" s="121">
        <f t="shared" ref="F23:F27" si="4">G23*750</f>
        <v>675000</v>
      </c>
      <c r="G23" s="129">
        <v>900</v>
      </c>
      <c r="H23" s="121">
        <f t="shared" ref="H23:H27" si="5">I23*1500</f>
        <v>1215000</v>
      </c>
      <c r="I23" s="129">
        <v>810</v>
      </c>
      <c r="J23" s="106"/>
      <c r="K23" s="106"/>
      <c r="L23" s="106"/>
      <c r="M23" s="106"/>
      <c r="N23" s="106"/>
      <c r="O23" s="106"/>
      <c r="P23" s="106"/>
      <c r="Q23" s="106"/>
      <c r="R23" s="106"/>
    </row>
    <row r="24" spans="1:19" ht="18" x14ac:dyDescent="0.25">
      <c r="A24" s="106"/>
      <c r="B24" s="117" t="s">
        <v>125</v>
      </c>
      <c r="C24" s="118" t="s">
        <v>123</v>
      </c>
      <c r="D24" s="119">
        <v>800</v>
      </c>
      <c r="E24" s="120" t="s">
        <v>397</v>
      </c>
      <c r="F24" s="121">
        <f t="shared" si="4"/>
        <v>562500</v>
      </c>
      <c r="G24" s="122">
        <v>750</v>
      </c>
      <c r="H24" s="121">
        <f t="shared" si="5"/>
        <v>1012500</v>
      </c>
      <c r="I24" s="122">
        <v>675</v>
      </c>
      <c r="J24" s="106"/>
      <c r="K24" s="106"/>
      <c r="L24" s="106"/>
      <c r="M24" s="106"/>
      <c r="N24" s="106"/>
      <c r="O24" s="106"/>
      <c r="P24" s="106"/>
      <c r="Q24" s="106"/>
      <c r="R24" s="106"/>
    </row>
    <row r="25" spans="1:19" ht="18" x14ac:dyDescent="0.25">
      <c r="A25" s="106"/>
      <c r="B25" s="117" t="s">
        <v>126</v>
      </c>
      <c r="C25" s="118" t="s">
        <v>123</v>
      </c>
      <c r="D25" s="119">
        <v>1000</v>
      </c>
      <c r="E25" s="120" t="s">
        <v>397</v>
      </c>
      <c r="F25" s="121">
        <f t="shared" si="4"/>
        <v>675000</v>
      </c>
      <c r="G25" s="122">
        <v>900</v>
      </c>
      <c r="H25" s="121">
        <f t="shared" si="5"/>
        <v>1200000</v>
      </c>
      <c r="I25" s="122">
        <v>800</v>
      </c>
      <c r="J25" s="106"/>
      <c r="K25" s="106"/>
      <c r="L25" s="106"/>
      <c r="M25" s="106"/>
      <c r="N25" s="106"/>
      <c r="O25" s="106"/>
      <c r="P25" s="106"/>
      <c r="Q25" s="106"/>
      <c r="R25" s="106"/>
    </row>
    <row r="26" spans="1:19" ht="18" x14ac:dyDescent="0.25">
      <c r="A26" s="106"/>
      <c r="B26" s="117" t="s">
        <v>127</v>
      </c>
      <c r="C26" s="118" t="s">
        <v>123</v>
      </c>
      <c r="D26" s="119">
        <v>900</v>
      </c>
      <c r="E26" s="120" t="s">
        <v>397</v>
      </c>
      <c r="F26" s="121">
        <f t="shared" si="4"/>
        <v>600000</v>
      </c>
      <c r="G26" s="122">
        <v>800</v>
      </c>
      <c r="H26" s="121">
        <f t="shared" si="5"/>
        <v>1050000</v>
      </c>
      <c r="I26" s="122">
        <v>700</v>
      </c>
      <c r="J26" s="106"/>
      <c r="K26" s="106"/>
      <c r="L26" s="106"/>
      <c r="M26" s="106"/>
      <c r="N26" s="106"/>
      <c r="O26" s="106"/>
      <c r="P26" s="106"/>
      <c r="Q26" s="106"/>
      <c r="R26" s="106"/>
    </row>
    <row r="27" spans="1:19" ht="18" x14ac:dyDescent="0.25">
      <c r="A27" s="106"/>
      <c r="B27" s="117" t="s">
        <v>128</v>
      </c>
      <c r="C27" s="118" t="s">
        <v>123</v>
      </c>
      <c r="D27" s="119">
        <v>1200</v>
      </c>
      <c r="E27" s="120" t="s">
        <v>397</v>
      </c>
      <c r="F27" s="121">
        <f t="shared" si="4"/>
        <v>750000</v>
      </c>
      <c r="G27" s="122">
        <v>1000</v>
      </c>
      <c r="H27" s="121">
        <f t="shared" si="5"/>
        <v>1350000</v>
      </c>
      <c r="I27" s="122">
        <v>900</v>
      </c>
      <c r="J27" s="106"/>
      <c r="K27" s="106"/>
      <c r="L27" s="106"/>
      <c r="M27" s="106"/>
      <c r="N27" s="106"/>
      <c r="O27" s="106"/>
      <c r="P27" s="106"/>
      <c r="Q27" s="106"/>
      <c r="R27" s="106"/>
    </row>
    <row r="28" spans="1:19" ht="12" thickBot="1" x14ac:dyDescent="0.3">
      <c r="A28" s="106"/>
      <c r="B28" s="130" t="s">
        <v>129</v>
      </c>
      <c r="C28" s="131" t="s">
        <v>106</v>
      </c>
      <c r="D28" s="132" t="s">
        <v>468</v>
      </c>
      <c r="E28" s="126" t="s">
        <v>192</v>
      </c>
      <c r="F28" s="127" t="s">
        <v>169</v>
      </c>
      <c r="G28" s="133" t="s">
        <v>169</v>
      </c>
      <c r="H28" s="127" t="s">
        <v>169</v>
      </c>
      <c r="I28" s="133" t="s">
        <v>169</v>
      </c>
      <c r="J28" s="106"/>
      <c r="K28" s="106"/>
      <c r="L28" s="106"/>
      <c r="M28" s="106"/>
      <c r="N28" s="106"/>
      <c r="O28" s="106"/>
      <c r="P28" s="106"/>
      <c r="Q28" s="106"/>
      <c r="R28" s="106"/>
    </row>
    <row r="29" spans="1:19" ht="12.5" x14ac:dyDescent="0.25">
      <c r="A29" s="106"/>
      <c r="B29" s="40" t="s">
        <v>30</v>
      </c>
      <c r="C29" s="134"/>
      <c r="D29" s="135"/>
      <c r="E29" s="136"/>
      <c r="F29" s="106"/>
      <c r="G29" s="137"/>
      <c r="H29" s="138"/>
      <c r="I29" s="137"/>
      <c r="J29" s="139" t="s">
        <v>31</v>
      </c>
      <c r="K29" s="106"/>
      <c r="L29" s="106"/>
      <c r="M29" s="106"/>
      <c r="N29" s="106"/>
      <c r="O29" s="106"/>
      <c r="P29" s="106"/>
      <c r="Q29" s="106"/>
      <c r="R29" s="106"/>
      <c r="S29" s="106"/>
    </row>
    <row r="30" spans="1:19" ht="12" thickBot="1" x14ac:dyDescent="0.3">
      <c r="A30" s="106"/>
      <c r="B30" s="40"/>
      <c r="C30" s="134"/>
      <c r="D30" s="135"/>
      <c r="E30" s="136"/>
      <c r="F30" s="106"/>
      <c r="G30" s="137"/>
      <c r="H30" s="138"/>
      <c r="I30" s="137"/>
      <c r="J30" s="138"/>
      <c r="K30" s="106"/>
      <c r="L30" s="106"/>
      <c r="M30" s="106"/>
      <c r="N30" s="106"/>
      <c r="O30" s="106"/>
      <c r="P30" s="106"/>
      <c r="Q30" s="106"/>
      <c r="R30" s="106"/>
      <c r="S30" s="106"/>
    </row>
    <row r="31" spans="1:19" ht="12" thickBot="1" x14ac:dyDescent="0.3">
      <c r="A31" s="106"/>
      <c r="B31" s="897" t="s">
        <v>246</v>
      </c>
      <c r="C31" s="898"/>
      <c r="D31" s="898"/>
      <c r="E31" s="898"/>
      <c r="F31" s="898"/>
      <c r="G31" s="898"/>
      <c r="H31" s="898"/>
      <c r="I31" s="898"/>
      <c r="J31" s="899"/>
      <c r="K31" s="106"/>
      <c r="L31" s="106"/>
      <c r="M31" s="106"/>
      <c r="N31" s="106"/>
      <c r="O31" s="106"/>
      <c r="P31" s="106"/>
      <c r="Q31" s="106"/>
      <c r="R31" s="106"/>
      <c r="S31" s="106"/>
    </row>
    <row r="32" spans="1:19" ht="12" thickBot="1" x14ac:dyDescent="0.3">
      <c r="A32" s="106"/>
      <c r="B32" s="140" t="s">
        <v>39</v>
      </c>
      <c r="C32" s="141" t="s">
        <v>12</v>
      </c>
      <c r="D32" s="141" t="s">
        <v>132</v>
      </c>
      <c r="E32" s="141" t="s">
        <v>41</v>
      </c>
      <c r="F32" s="1039" t="s">
        <v>42</v>
      </c>
      <c r="G32" s="1040"/>
      <c r="H32" s="141" t="s">
        <v>43</v>
      </c>
      <c r="I32" s="141" t="s">
        <v>44</v>
      </c>
      <c r="J32" s="142" t="s">
        <v>45</v>
      </c>
      <c r="K32" s="106"/>
      <c r="L32" s="106"/>
      <c r="M32" s="106"/>
      <c r="N32" s="106"/>
      <c r="O32" s="106"/>
      <c r="P32" s="106"/>
      <c r="Q32" s="106"/>
      <c r="R32" s="106"/>
      <c r="S32" s="106"/>
    </row>
    <row r="33" spans="1:20" x14ac:dyDescent="0.25">
      <c r="A33" s="106"/>
      <c r="B33" s="437" t="s">
        <v>133</v>
      </c>
      <c r="C33" s="144" t="s">
        <v>364</v>
      </c>
      <c r="D33" s="144" t="s">
        <v>176</v>
      </c>
      <c r="E33" s="145" t="s">
        <v>19</v>
      </c>
      <c r="F33" s="1041">
        <v>1800</v>
      </c>
      <c r="G33" s="1041"/>
      <c r="H33" s="473">
        <v>100000</v>
      </c>
      <c r="I33" s="473">
        <v>30000</v>
      </c>
      <c r="J33" s="472">
        <f>F33*H33/1000</f>
        <v>180000</v>
      </c>
      <c r="K33" s="1075"/>
      <c r="L33" s="502"/>
      <c r="M33" s="503"/>
      <c r="N33" s="106"/>
      <c r="O33" s="106"/>
      <c r="P33" s="106"/>
      <c r="Q33" s="106"/>
      <c r="R33" s="106"/>
      <c r="S33" s="106"/>
      <c r="T33" s="106"/>
    </row>
    <row r="34" spans="1:20" ht="15" customHeight="1" x14ac:dyDescent="0.25">
      <c r="A34" s="106"/>
      <c r="B34" s="441" t="s">
        <v>137</v>
      </c>
      <c r="C34" s="442" t="s">
        <v>134</v>
      </c>
      <c r="D34" s="442" t="s">
        <v>176</v>
      </c>
      <c r="E34" s="443" t="s">
        <v>19</v>
      </c>
      <c r="F34" s="1033">
        <v>1700</v>
      </c>
      <c r="G34" s="1034"/>
      <c r="H34" s="444">
        <v>300000</v>
      </c>
      <c r="I34" s="444">
        <v>100000</v>
      </c>
      <c r="J34" s="445">
        <f t="shared" ref="J34:J44" si="6">F34*H34/1000</f>
        <v>510000</v>
      </c>
      <c r="K34" s="1076"/>
      <c r="L34" s="504"/>
      <c r="M34" s="435"/>
      <c r="N34" s="290"/>
      <c r="O34" s="106"/>
      <c r="P34" s="106"/>
      <c r="Q34" s="106"/>
      <c r="R34" s="106"/>
      <c r="S34" s="106"/>
    </row>
    <row r="35" spans="1:20" ht="12" thickBot="1" x14ac:dyDescent="0.3">
      <c r="A35" s="106"/>
      <c r="B35" s="146" t="s">
        <v>138</v>
      </c>
      <c r="C35" s="446" t="s">
        <v>134</v>
      </c>
      <c r="D35" s="446" t="s">
        <v>176</v>
      </c>
      <c r="E35" s="447" t="s">
        <v>19</v>
      </c>
      <c r="F35" s="1037">
        <v>1600</v>
      </c>
      <c r="G35" s="1037"/>
      <c r="H35" s="459">
        <v>500000</v>
      </c>
      <c r="I35" s="459">
        <v>150000</v>
      </c>
      <c r="J35" s="448">
        <f t="shared" si="6"/>
        <v>800000</v>
      </c>
      <c r="K35" s="1076"/>
      <c r="L35" s="435"/>
      <c r="M35" s="435"/>
      <c r="N35" s="106"/>
      <c r="O35" s="106"/>
      <c r="P35" s="106"/>
      <c r="Q35" s="106"/>
      <c r="R35" s="106"/>
      <c r="S35" s="106"/>
    </row>
    <row r="36" spans="1:20" ht="15" customHeight="1" x14ac:dyDescent="0.25">
      <c r="A36" s="106"/>
      <c r="B36" s="143" t="s">
        <v>139</v>
      </c>
      <c r="C36" s="144" t="s">
        <v>134</v>
      </c>
      <c r="D36" s="144" t="s">
        <v>177</v>
      </c>
      <c r="E36" s="145" t="s">
        <v>19</v>
      </c>
      <c r="F36" s="1031">
        <v>2200</v>
      </c>
      <c r="G36" s="1032"/>
      <c r="H36" s="473">
        <v>100000</v>
      </c>
      <c r="I36" s="473">
        <v>30000</v>
      </c>
      <c r="J36" s="474">
        <f t="shared" si="6"/>
        <v>220000</v>
      </c>
      <c r="K36" s="1075"/>
      <c r="L36" s="502"/>
      <c r="M36" s="503"/>
      <c r="N36" s="106"/>
      <c r="O36" s="290"/>
      <c r="P36" s="106"/>
      <c r="Q36" s="106"/>
      <c r="R36" s="106"/>
      <c r="S36" s="106"/>
      <c r="T36" s="106"/>
    </row>
    <row r="37" spans="1:20" x14ac:dyDescent="0.25">
      <c r="A37" s="106"/>
      <c r="B37" s="441" t="s">
        <v>178</v>
      </c>
      <c r="C37" s="442" t="s">
        <v>134</v>
      </c>
      <c r="D37" s="442" t="s">
        <v>177</v>
      </c>
      <c r="E37" s="443" t="s">
        <v>19</v>
      </c>
      <c r="F37" s="1033">
        <v>2100</v>
      </c>
      <c r="G37" s="1034"/>
      <c r="H37" s="444">
        <v>300000</v>
      </c>
      <c r="I37" s="444">
        <v>100000</v>
      </c>
      <c r="J37" s="445">
        <f t="shared" si="6"/>
        <v>630000</v>
      </c>
      <c r="K37" s="1076"/>
      <c r="L37" s="435"/>
      <c r="M37" s="435"/>
      <c r="N37" s="106"/>
      <c r="O37" s="106"/>
      <c r="P37" s="106"/>
      <c r="Q37" s="106"/>
      <c r="R37" s="106"/>
      <c r="S37" s="106"/>
    </row>
    <row r="38" spans="1:20" ht="15" customHeight="1" thickBot="1" x14ac:dyDescent="0.3">
      <c r="A38" s="106"/>
      <c r="B38" s="146" t="s">
        <v>179</v>
      </c>
      <c r="C38" s="446" t="s">
        <v>134</v>
      </c>
      <c r="D38" s="446" t="s">
        <v>177</v>
      </c>
      <c r="E38" s="447" t="s">
        <v>19</v>
      </c>
      <c r="F38" s="1037">
        <v>2000</v>
      </c>
      <c r="G38" s="1037"/>
      <c r="H38" s="459">
        <v>500000</v>
      </c>
      <c r="I38" s="459">
        <v>150000</v>
      </c>
      <c r="J38" s="448">
        <f t="shared" si="6"/>
        <v>1000000</v>
      </c>
      <c r="K38" s="1076"/>
      <c r="L38" s="504"/>
      <c r="M38" s="435"/>
      <c r="N38" s="290"/>
      <c r="O38" s="106"/>
      <c r="P38" s="106"/>
      <c r="Q38" s="106"/>
      <c r="R38" s="106"/>
      <c r="S38" s="106"/>
    </row>
    <row r="39" spans="1:20" ht="15" customHeight="1" x14ac:dyDescent="0.25">
      <c r="A39" s="106"/>
      <c r="B39" s="143" t="s">
        <v>180</v>
      </c>
      <c r="C39" s="144" t="s">
        <v>134</v>
      </c>
      <c r="D39" s="144" t="s">
        <v>135</v>
      </c>
      <c r="E39" s="145" t="s">
        <v>19</v>
      </c>
      <c r="F39" s="1031">
        <v>2300</v>
      </c>
      <c r="G39" s="1032"/>
      <c r="H39" s="473">
        <v>100000</v>
      </c>
      <c r="I39" s="473">
        <v>30000</v>
      </c>
      <c r="J39" s="474">
        <f t="shared" si="6"/>
        <v>230000</v>
      </c>
      <c r="K39" s="1075"/>
      <c r="L39" s="502"/>
      <c r="M39" s="503"/>
      <c r="N39" s="106"/>
      <c r="O39" s="290"/>
      <c r="P39" s="106"/>
      <c r="Q39" s="106"/>
      <c r="R39" s="106"/>
      <c r="S39" s="106"/>
      <c r="T39" s="106"/>
    </row>
    <row r="40" spans="1:20" x14ac:dyDescent="0.25">
      <c r="A40" s="106"/>
      <c r="B40" s="441" t="s">
        <v>181</v>
      </c>
      <c r="C40" s="442" t="s">
        <v>134</v>
      </c>
      <c r="D40" s="442" t="s">
        <v>135</v>
      </c>
      <c r="E40" s="443" t="s">
        <v>19</v>
      </c>
      <c r="F40" s="1033">
        <v>2200</v>
      </c>
      <c r="G40" s="1034"/>
      <c r="H40" s="444">
        <v>300000</v>
      </c>
      <c r="I40" s="444">
        <v>100000</v>
      </c>
      <c r="J40" s="445">
        <f t="shared" si="6"/>
        <v>660000</v>
      </c>
      <c r="K40" s="1076"/>
      <c r="L40" s="435"/>
      <c r="M40" s="435"/>
      <c r="N40" s="106"/>
      <c r="O40" s="106"/>
      <c r="P40" s="106"/>
      <c r="Q40" s="106"/>
      <c r="R40" s="106"/>
      <c r="S40" s="106"/>
    </row>
    <row r="41" spans="1:20" ht="15" customHeight="1" thickBot="1" x14ac:dyDescent="0.3">
      <c r="A41" s="106"/>
      <c r="B41" s="146" t="s">
        <v>365</v>
      </c>
      <c r="C41" s="446" t="s">
        <v>134</v>
      </c>
      <c r="D41" s="446" t="s">
        <v>135</v>
      </c>
      <c r="E41" s="447" t="s">
        <v>19</v>
      </c>
      <c r="F41" s="1037">
        <v>2100</v>
      </c>
      <c r="G41" s="1037"/>
      <c r="H41" s="459">
        <v>500000</v>
      </c>
      <c r="I41" s="459">
        <v>150000</v>
      </c>
      <c r="J41" s="448">
        <f t="shared" si="6"/>
        <v>1050000</v>
      </c>
      <c r="K41" s="1076"/>
      <c r="L41" s="504"/>
      <c r="M41" s="435"/>
      <c r="N41" s="290"/>
      <c r="O41" s="106"/>
      <c r="P41" s="106"/>
      <c r="Q41" s="106"/>
      <c r="R41" s="106"/>
      <c r="S41" s="106"/>
    </row>
    <row r="42" spans="1:20" ht="15" customHeight="1" x14ac:dyDescent="0.25">
      <c r="A42" s="106"/>
      <c r="B42" s="143" t="s">
        <v>366</v>
      </c>
      <c r="C42" s="144" t="s">
        <v>134</v>
      </c>
      <c r="D42" s="144" t="s">
        <v>225</v>
      </c>
      <c r="E42" s="145" t="s">
        <v>19</v>
      </c>
      <c r="F42" s="1031">
        <v>2400</v>
      </c>
      <c r="G42" s="1032"/>
      <c r="H42" s="473">
        <v>100000</v>
      </c>
      <c r="I42" s="473">
        <v>30000</v>
      </c>
      <c r="J42" s="474">
        <f t="shared" si="6"/>
        <v>240000</v>
      </c>
      <c r="K42" s="1075"/>
      <c r="L42" s="502"/>
      <c r="M42" s="503"/>
      <c r="N42" s="106"/>
      <c r="O42" s="290"/>
      <c r="P42" s="106"/>
      <c r="Q42" s="106"/>
      <c r="R42" s="106"/>
      <c r="S42" s="106"/>
      <c r="T42" s="106"/>
    </row>
    <row r="43" spans="1:20" x14ac:dyDescent="0.25">
      <c r="A43" s="106"/>
      <c r="B43" s="441" t="s">
        <v>367</v>
      </c>
      <c r="C43" s="442" t="s">
        <v>134</v>
      </c>
      <c r="D43" s="442" t="s">
        <v>225</v>
      </c>
      <c r="E43" s="443" t="s">
        <v>19</v>
      </c>
      <c r="F43" s="1033">
        <v>2300</v>
      </c>
      <c r="G43" s="1034"/>
      <c r="H43" s="444">
        <v>300000</v>
      </c>
      <c r="I43" s="444">
        <v>100000</v>
      </c>
      <c r="J43" s="445">
        <f t="shared" si="6"/>
        <v>690000</v>
      </c>
      <c r="K43" s="1076"/>
      <c r="L43" s="435"/>
      <c r="M43" s="435"/>
      <c r="N43" s="106"/>
      <c r="O43" s="106"/>
      <c r="P43" s="106"/>
      <c r="Q43" s="106"/>
      <c r="R43" s="106"/>
      <c r="S43" s="106"/>
    </row>
    <row r="44" spans="1:20" ht="15" customHeight="1" thickBot="1" x14ac:dyDescent="0.3">
      <c r="A44" s="106"/>
      <c r="B44" s="449" t="s">
        <v>368</v>
      </c>
      <c r="C44" s="450" t="s">
        <v>134</v>
      </c>
      <c r="D44" s="450" t="s">
        <v>225</v>
      </c>
      <c r="E44" s="456" t="s">
        <v>19</v>
      </c>
      <c r="F44" s="1035">
        <v>2200</v>
      </c>
      <c r="G44" s="1035"/>
      <c r="H44" s="476">
        <v>500000</v>
      </c>
      <c r="I44" s="476">
        <v>150000</v>
      </c>
      <c r="J44" s="475">
        <f t="shared" si="6"/>
        <v>1100000</v>
      </c>
      <c r="K44" s="1076"/>
      <c r="L44" s="504"/>
      <c r="M44" s="435"/>
      <c r="N44" s="290"/>
      <c r="O44" s="106"/>
      <c r="P44" s="106"/>
      <c r="Q44" s="106"/>
      <c r="R44" s="106"/>
      <c r="S44" s="106"/>
    </row>
    <row r="45" spans="1:20" ht="12" thickBot="1" x14ac:dyDescent="0.3">
      <c r="A45" s="106"/>
      <c r="B45" s="147"/>
      <c r="C45" s="148"/>
      <c r="D45" s="148"/>
      <c r="E45" s="149"/>
      <c r="F45" s="150"/>
      <c r="G45" s="150"/>
      <c r="H45" s="151"/>
      <c r="I45" s="151"/>
      <c r="J45" s="246"/>
      <c r="K45" s="106"/>
      <c r="L45" s="106"/>
      <c r="M45" s="106"/>
      <c r="N45" s="106"/>
      <c r="O45" s="106"/>
      <c r="P45" s="106"/>
      <c r="Q45" s="106"/>
      <c r="R45" s="106"/>
      <c r="S45" s="106"/>
    </row>
    <row r="46" spans="1:20" ht="15" customHeight="1" thickBot="1" x14ac:dyDescent="0.3">
      <c r="A46" s="106"/>
      <c r="B46" s="897" t="s">
        <v>4</v>
      </c>
      <c r="C46" s="898"/>
      <c r="D46" s="898"/>
      <c r="E46" s="898"/>
      <c r="F46" s="898"/>
      <c r="G46" s="898"/>
      <c r="H46" s="898"/>
      <c r="I46" s="899"/>
      <c r="J46" s="106"/>
      <c r="K46" s="106"/>
      <c r="L46" s="106"/>
      <c r="M46" s="106"/>
      <c r="N46" s="106"/>
      <c r="O46" s="106"/>
      <c r="P46" s="106"/>
      <c r="Q46" s="106"/>
      <c r="R46" s="106"/>
    </row>
    <row r="47" spans="1:20" x14ac:dyDescent="0.25">
      <c r="A47" s="106"/>
      <c r="B47" s="923" t="s">
        <v>11</v>
      </c>
      <c r="C47" s="925" t="s">
        <v>12</v>
      </c>
      <c r="D47" s="925" t="s">
        <v>42</v>
      </c>
      <c r="E47" s="927" t="s">
        <v>102</v>
      </c>
      <c r="F47" s="929" t="s">
        <v>140</v>
      </c>
      <c r="G47" s="930"/>
      <c r="H47" s="929" t="s">
        <v>141</v>
      </c>
      <c r="I47" s="930"/>
      <c r="J47" s="106"/>
      <c r="K47" s="106"/>
      <c r="L47" s="106"/>
      <c r="M47" s="106"/>
      <c r="N47" s="106"/>
      <c r="O47" s="106"/>
      <c r="P47" s="106"/>
      <c r="Q47" s="106"/>
      <c r="R47" s="106"/>
    </row>
    <row r="48" spans="1:20" ht="22" customHeight="1" x14ac:dyDescent="0.25">
      <c r="A48" s="106"/>
      <c r="B48" s="1036"/>
      <c r="C48" s="955"/>
      <c r="D48" s="955"/>
      <c r="E48" s="931"/>
      <c r="F48" s="109" t="s">
        <v>15</v>
      </c>
      <c r="G48" s="128" t="s">
        <v>16</v>
      </c>
      <c r="H48" s="109" t="s">
        <v>15</v>
      </c>
      <c r="I48" s="128" t="s">
        <v>16</v>
      </c>
      <c r="J48" s="106"/>
      <c r="K48" s="106"/>
      <c r="L48" s="106"/>
      <c r="M48" s="106"/>
      <c r="N48" s="106"/>
      <c r="O48" s="106"/>
      <c r="P48" s="106"/>
      <c r="Q48" s="106"/>
      <c r="R48" s="106"/>
    </row>
    <row r="49" spans="1:20" s="156" customFormat="1" ht="16.5" customHeight="1" x14ac:dyDescent="0.2">
      <c r="A49" s="106"/>
      <c r="B49" s="117" t="s">
        <v>142</v>
      </c>
      <c r="C49" s="118" t="s">
        <v>106</v>
      </c>
      <c r="D49" s="119">
        <v>500</v>
      </c>
      <c r="E49" s="153" t="s">
        <v>396</v>
      </c>
      <c r="F49" s="121">
        <f t="shared" ref="F49:F53" si="7">G49*500</f>
        <v>225000</v>
      </c>
      <c r="G49" s="122">
        <v>450</v>
      </c>
      <c r="H49" s="121">
        <f t="shared" ref="H49:H53" si="8">I49*750</f>
        <v>300000</v>
      </c>
      <c r="I49" s="122">
        <v>400</v>
      </c>
      <c r="J49" s="106"/>
      <c r="K49" s="106"/>
      <c r="L49" s="155"/>
      <c r="M49" s="155"/>
      <c r="N49" s="155"/>
      <c r="O49" s="155"/>
      <c r="P49" s="155"/>
      <c r="Q49" s="155"/>
      <c r="R49" s="155"/>
      <c r="S49" s="155"/>
    </row>
    <row r="50" spans="1:20" s="156" customFormat="1" ht="10.9" customHeight="1" x14ac:dyDescent="0.2">
      <c r="A50" s="106"/>
      <c r="B50" s="117" t="s">
        <v>136</v>
      </c>
      <c r="C50" s="118" t="s">
        <v>106</v>
      </c>
      <c r="D50" s="119">
        <v>300</v>
      </c>
      <c r="E50" s="153" t="s">
        <v>396</v>
      </c>
      <c r="F50" s="121">
        <f t="shared" si="7"/>
        <v>125000</v>
      </c>
      <c r="G50" s="122">
        <v>250</v>
      </c>
      <c r="H50" s="121">
        <f t="shared" si="8"/>
        <v>172500</v>
      </c>
      <c r="I50" s="122">
        <v>230</v>
      </c>
      <c r="J50" s="106"/>
      <c r="K50" s="106"/>
      <c r="L50" s="155"/>
      <c r="M50" s="155"/>
      <c r="N50" s="155"/>
      <c r="O50" s="155"/>
      <c r="P50" s="155"/>
      <c r="Q50" s="155"/>
      <c r="R50" s="155"/>
      <c r="S50" s="155"/>
    </row>
    <row r="51" spans="1:20" s="156" customFormat="1" ht="10.9" customHeight="1" x14ac:dyDescent="0.2">
      <c r="A51" s="106"/>
      <c r="B51" s="117" t="s">
        <v>143</v>
      </c>
      <c r="C51" s="118" t="s">
        <v>106</v>
      </c>
      <c r="D51" s="119">
        <v>250</v>
      </c>
      <c r="E51" s="153" t="s">
        <v>396</v>
      </c>
      <c r="F51" s="121">
        <f t="shared" si="7"/>
        <v>112500</v>
      </c>
      <c r="G51" s="122">
        <v>225</v>
      </c>
      <c r="H51" s="121">
        <f t="shared" si="8"/>
        <v>150000</v>
      </c>
      <c r="I51" s="122">
        <v>200</v>
      </c>
      <c r="J51" s="106"/>
      <c r="K51" s="106"/>
      <c r="L51" s="155"/>
      <c r="M51" s="155"/>
      <c r="N51" s="155"/>
      <c r="O51" s="155"/>
      <c r="P51" s="155"/>
      <c r="Q51" s="155"/>
      <c r="R51" s="155"/>
      <c r="S51" s="155"/>
    </row>
    <row r="52" spans="1:20" s="156" customFormat="1" ht="23.25" customHeight="1" x14ac:dyDescent="0.2">
      <c r="A52" s="106"/>
      <c r="B52" s="117" t="s">
        <v>266</v>
      </c>
      <c r="C52" s="118" t="s">
        <v>106</v>
      </c>
      <c r="D52" s="119">
        <v>600</v>
      </c>
      <c r="E52" s="153" t="s">
        <v>396</v>
      </c>
      <c r="F52" s="121">
        <f t="shared" ref="F52" si="9">G52*500</f>
        <v>275000</v>
      </c>
      <c r="G52" s="122">
        <v>550</v>
      </c>
      <c r="H52" s="121">
        <f t="shared" ref="H52" si="10">I52*750</f>
        <v>375000</v>
      </c>
      <c r="I52" s="122">
        <v>500</v>
      </c>
      <c r="J52" s="106"/>
      <c r="K52" s="106"/>
      <c r="L52" s="155"/>
      <c r="M52" s="155"/>
      <c r="N52" s="155"/>
      <c r="O52" s="155"/>
      <c r="P52" s="155"/>
      <c r="Q52" s="155"/>
      <c r="R52" s="155"/>
      <c r="S52" s="155"/>
    </row>
    <row r="53" spans="1:20" s="156" customFormat="1" ht="22.5" customHeight="1" thickBot="1" x14ac:dyDescent="0.25">
      <c r="A53" s="106"/>
      <c r="B53" s="130" t="s">
        <v>413</v>
      </c>
      <c r="C53" s="131" t="s">
        <v>106</v>
      </c>
      <c r="D53" s="132">
        <v>900</v>
      </c>
      <c r="E53" s="154" t="s">
        <v>396</v>
      </c>
      <c r="F53" s="127">
        <f t="shared" si="7"/>
        <v>400000</v>
      </c>
      <c r="G53" s="133">
        <v>800</v>
      </c>
      <c r="H53" s="127">
        <f t="shared" si="8"/>
        <v>525000</v>
      </c>
      <c r="I53" s="133">
        <v>700</v>
      </c>
      <c r="J53" s="106"/>
      <c r="K53" s="106"/>
      <c r="L53" s="155"/>
      <c r="M53" s="155"/>
      <c r="N53" s="155"/>
      <c r="O53" s="155"/>
      <c r="P53" s="155"/>
      <c r="Q53" s="155"/>
      <c r="R53" s="155"/>
      <c r="S53" s="155"/>
    </row>
    <row r="54" spans="1:20" s="156" customFormat="1" ht="15.75" customHeight="1" thickBot="1" x14ac:dyDescent="0.25">
      <c r="A54" s="106"/>
      <c r="B54" s="40"/>
      <c r="C54" s="134"/>
      <c r="D54" s="135"/>
      <c r="E54" s="136"/>
      <c r="F54" s="106"/>
      <c r="G54" s="137"/>
      <c r="H54" s="138"/>
      <c r="I54" s="138"/>
      <c r="J54" s="139" t="s">
        <v>31</v>
      </c>
      <c r="K54" s="106"/>
      <c r="L54" s="106"/>
      <c r="M54" s="155"/>
      <c r="N54" s="155"/>
      <c r="O54" s="155"/>
      <c r="P54" s="155"/>
      <c r="Q54" s="155"/>
      <c r="R54" s="155"/>
      <c r="S54" s="155"/>
      <c r="T54" s="155"/>
    </row>
    <row r="55" spans="1:20" s="156" customFormat="1" ht="17.5" customHeight="1" thickBot="1" x14ac:dyDescent="0.25">
      <c r="A55" s="106"/>
      <c r="B55" s="897" t="s">
        <v>7</v>
      </c>
      <c r="C55" s="898"/>
      <c r="D55" s="898"/>
      <c r="E55" s="898"/>
      <c r="F55" s="898"/>
      <c r="G55" s="898"/>
      <c r="H55" s="898"/>
      <c r="I55" s="899"/>
      <c r="J55" s="155"/>
      <c r="K55" s="155"/>
      <c r="L55" s="155"/>
      <c r="M55" s="155"/>
      <c r="N55" s="155"/>
      <c r="O55" s="155"/>
      <c r="P55" s="155"/>
      <c r="Q55" s="155"/>
      <c r="R55" s="155"/>
      <c r="S55" s="155"/>
    </row>
    <row r="56" spans="1:20" s="177" customFormat="1" ht="24.75" customHeight="1" x14ac:dyDescent="0.2">
      <c r="A56" s="106"/>
      <c r="B56" s="923" t="s">
        <v>11</v>
      </c>
      <c r="C56" s="925" t="s">
        <v>12</v>
      </c>
      <c r="D56" s="925" t="s">
        <v>42</v>
      </c>
      <c r="E56" s="927" t="s">
        <v>102</v>
      </c>
      <c r="F56" s="929" t="s">
        <v>140</v>
      </c>
      <c r="G56" s="930"/>
      <c r="H56" s="929" t="s">
        <v>144</v>
      </c>
      <c r="I56" s="930"/>
      <c r="J56" s="155"/>
      <c r="K56" s="155"/>
      <c r="L56" s="155"/>
      <c r="M56" s="155"/>
      <c r="N56" s="155"/>
      <c r="O56" s="155"/>
      <c r="P56" s="155"/>
      <c r="Q56" s="155"/>
      <c r="R56" s="155"/>
      <c r="S56" s="155"/>
    </row>
    <row r="57" spans="1:20" s="177" customFormat="1" ht="18.5" thickBot="1" x14ac:dyDescent="0.25">
      <c r="A57" s="106"/>
      <c r="B57" s="1026"/>
      <c r="C57" s="1027"/>
      <c r="D57" s="1027"/>
      <c r="E57" s="1028"/>
      <c r="F57" s="157" t="s">
        <v>15</v>
      </c>
      <c r="G57" s="158" t="s">
        <v>16</v>
      </c>
      <c r="H57" s="157" t="s">
        <v>15</v>
      </c>
      <c r="I57" s="158" t="s">
        <v>16</v>
      </c>
      <c r="J57" s="155"/>
      <c r="K57" s="155"/>
      <c r="L57" s="155"/>
      <c r="M57" s="155"/>
      <c r="N57" s="155"/>
      <c r="O57" s="155"/>
      <c r="P57" s="155"/>
      <c r="Q57" s="155"/>
      <c r="R57" s="155"/>
      <c r="S57" s="155"/>
    </row>
    <row r="58" spans="1:20" s="177" customFormat="1" ht="27.5" thickBot="1" x14ac:dyDescent="0.25">
      <c r="A58" s="106"/>
      <c r="B58" s="159" t="s">
        <v>145</v>
      </c>
      <c r="C58" s="160" t="s">
        <v>146</v>
      </c>
      <c r="D58" s="161">
        <v>1200</v>
      </c>
      <c r="E58" s="162" t="s">
        <v>200</v>
      </c>
      <c r="F58" s="163">
        <f>G58*500</f>
        <v>525000</v>
      </c>
      <c r="G58" s="164">
        <v>1050</v>
      </c>
      <c r="H58" s="163">
        <f>I58*1000</f>
        <v>920000</v>
      </c>
      <c r="I58" s="164">
        <v>920</v>
      </c>
      <c r="J58" s="155"/>
      <c r="K58" s="155"/>
      <c r="L58" s="155"/>
      <c r="M58" s="155"/>
      <c r="N58" s="155"/>
      <c r="O58" s="155"/>
      <c r="P58" s="155"/>
      <c r="Q58" s="155"/>
    </row>
    <row r="59" spans="1:20" s="156" customFormat="1" ht="9.5" thickBot="1" x14ac:dyDescent="0.25">
      <c r="A59" s="106"/>
      <c r="B59" s="165"/>
      <c r="C59" s="166"/>
      <c r="D59" s="137"/>
      <c r="E59" s="149"/>
      <c r="F59" s="167"/>
      <c r="G59" s="137"/>
      <c r="H59" s="137"/>
      <c r="I59" s="280"/>
      <c r="J59" s="149"/>
      <c r="K59" s="155"/>
      <c r="L59" s="155"/>
      <c r="M59" s="155"/>
      <c r="N59" s="155"/>
      <c r="O59" s="155"/>
      <c r="P59" s="155"/>
      <c r="Q59" s="155"/>
      <c r="R59" s="155"/>
      <c r="S59" s="155"/>
      <c r="T59" s="155"/>
    </row>
    <row r="60" spans="1:20" s="156" customFormat="1" ht="18" customHeight="1" thickBot="1" x14ac:dyDescent="0.25">
      <c r="A60" s="106"/>
      <c r="B60" s="897" t="s">
        <v>147</v>
      </c>
      <c r="C60" s="898"/>
      <c r="D60" s="898"/>
      <c r="E60" s="898"/>
      <c r="F60" s="898"/>
      <c r="G60" s="898"/>
      <c r="H60" s="898"/>
      <c r="I60" s="899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</row>
    <row r="61" spans="1:20" s="156" customFormat="1" ht="28.5" customHeight="1" thickBot="1" x14ac:dyDescent="0.25">
      <c r="A61" s="106"/>
      <c r="B61" s="168" t="s">
        <v>148</v>
      </c>
      <c r="C61" s="169" t="s">
        <v>149</v>
      </c>
      <c r="D61" s="169" t="s">
        <v>150</v>
      </c>
      <c r="E61" s="170" t="s">
        <v>151</v>
      </c>
      <c r="F61" s="1079" t="s">
        <v>152</v>
      </c>
      <c r="G61" s="1080"/>
      <c r="H61" s="170" t="s">
        <v>153</v>
      </c>
      <c r="I61" s="171" t="s">
        <v>231</v>
      </c>
      <c r="J61" s="155"/>
      <c r="K61" s="155"/>
      <c r="L61" s="155"/>
      <c r="M61" s="155"/>
      <c r="N61" s="155"/>
      <c r="O61" s="155"/>
      <c r="P61" s="155"/>
      <c r="Q61" s="155"/>
      <c r="R61" s="155"/>
      <c r="S61" s="155"/>
    </row>
    <row r="62" spans="1:20" s="156" customFormat="1" ht="30.65" customHeight="1" x14ac:dyDescent="0.2">
      <c r="A62" s="106"/>
      <c r="B62" s="523" t="s">
        <v>154</v>
      </c>
      <c r="C62" s="524" t="s">
        <v>259</v>
      </c>
      <c r="D62" s="525" t="s">
        <v>404</v>
      </c>
      <c r="E62" s="526">
        <v>500000</v>
      </c>
      <c r="F62" s="1081">
        <v>120000</v>
      </c>
      <c r="G62" s="1081"/>
      <c r="H62" s="527" t="s">
        <v>522</v>
      </c>
      <c r="I62" s="528" t="s">
        <v>238</v>
      </c>
      <c r="J62" s="155"/>
      <c r="K62" s="155"/>
      <c r="L62" s="155"/>
      <c r="M62" s="155"/>
      <c r="N62" s="155"/>
      <c r="O62" s="155"/>
      <c r="P62" s="155"/>
      <c r="Q62" s="155"/>
      <c r="R62" s="155"/>
      <c r="S62" s="155"/>
    </row>
    <row r="63" spans="1:20" s="156" customFormat="1" ht="42" customHeight="1" x14ac:dyDescent="0.2">
      <c r="A63" s="106"/>
      <c r="B63" s="258" t="s">
        <v>415</v>
      </c>
      <c r="C63" s="281" t="s">
        <v>491</v>
      </c>
      <c r="D63" s="521" t="s">
        <v>542</v>
      </c>
      <c r="E63" s="512">
        <v>600000</v>
      </c>
      <c r="F63" s="1025">
        <v>150000</v>
      </c>
      <c r="G63" s="1025"/>
      <c r="H63" s="451" t="s">
        <v>544</v>
      </c>
      <c r="I63" s="522" t="s">
        <v>238</v>
      </c>
      <c r="J63" s="155"/>
      <c r="K63" s="155"/>
      <c r="L63" s="155"/>
      <c r="M63" s="155"/>
      <c r="N63" s="155"/>
      <c r="O63" s="155"/>
      <c r="P63" s="155"/>
      <c r="Q63" s="155"/>
      <c r="R63" s="155"/>
      <c r="S63" s="155"/>
    </row>
    <row r="64" spans="1:20" s="156" customFormat="1" ht="29.25" customHeight="1" x14ac:dyDescent="0.2">
      <c r="A64" s="106"/>
      <c r="B64" s="178" t="s">
        <v>155</v>
      </c>
      <c r="C64" s="179" t="s">
        <v>252</v>
      </c>
      <c r="D64" s="294" t="s">
        <v>405</v>
      </c>
      <c r="E64" s="181">
        <v>1000000</v>
      </c>
      <c r="F64" s="1004">
        <v>300000</v>
      </c>
      <c r="G64" s="1004"/>
      <c r="H64" s="500" t="s">
        <v>521</v>
      </c>
      <c r="I64" s="257" t="s">
        <v>239</v>
      </c>
      <c r="J64" s="155"/>
      <c r="K64" s="155"/>
      <c r="L64" s="155"/>
      <c r="M64" s="155"/>
      <c r="N64" s="155"/>
      <c r="O64" s="155"/>
      <c r="P64" s="155"/>
      <c r="Q64" s="155"/>
      <c r="R64" s="155"/>
      <c r="S64" s="155"/>
    </row>
    <row r="65" spans="1:20" s="156" customFormat="1" ht="41.25" customHeight="1" x14ac:dyDescent="0.2">
      <c r="A65" s="106"/>
      <c r="B65" s="178" t="s">
        <v>184</v>
      </c>
      <c r="C65" s="179" t="s">
        <v>252</v>
      </c>
      <c r="D65" s="294" t="s">
        <v>650</v>
      </c>
      <c r="E65" s="298">
        <v>1650000</v>
      </c>
      <c r="F65" s="1004">
        <v>400000</v>
      </c>
      <c r="G65" s="1004"/>
      <c r="H65" s="500" t="s">
        <v>523</v>
      </c>
      <c r="I65" s="257" t="s">
        <v>239</v>
      </c>
      <c r="J65" s="155"/>
      <c r="K65" s="155"/>
      <c r="L65" s="155"/>
      <c r="M65" s="155"/>
      <c r="N65" s="155"/>
      <c r="O65" s="155"/>
      <c r="P65" s="155"/>
      <c r="Q65" s="155"/>
      <c r="R65" s="155"/>
      <c r="S65" s="155"/>
    </row>
    <row r="66" spans="1:20" s="156" customFormat="1" ht="41.25" customHeight="1" x14ac:dyDescent="0.2">
      <c r="A66" s="106"/>
      <c r="B66" s="178" t="s">
        <v>504</v>
      </c>
      <c r="C66" s="552" t="s">
        <v>452</v>
      </c>
      <c r="D66" s="294" t="s">
        <v>453</v>
      </c>
      <c r="E66" s="553" t="s">
        <v>455</v>
      </c>
      <c r="F66" s="1004">
        <v>100000</v>
      </c>
      <c r="G66" s="1004"/>
      <c r="H66" s="553" t="s">
        <v>454</v>
      </c>
      <c r="I66" s="257" t="s">
        <v>239</v>
      </c>
      <c r="J66" s="155"/>
      <c r="K66" s="155"/>
      <c r="L66" s="155"/>
      <c r="M66" s="155"/>
      <c r="N66" s="155"/>
      <c r="O66" s="155"/>
      <c r="P66" s="155"/>
      <c r="Q66" s="155"/>
      <c r="R66" s="155"/>
      <c r="S66" s="155"/>
    </row>
    <row r="67" spans="1:20" s="156" customFormat="1" ht="60" customHeight="1" x14ac:dyDescent="0.2">
      <c r="A67" s="106"/>
      <c r="B67" s="178" t="s">
        <v>556</v>
      </c>
      <c r="C67" s="552" t="s">
        <v>551</v>
      </c>
      <c r="D67" s="180" t="s">
        <v>510</v>
      </c>
      <c r="E67" s="181">
        <v>1000000</v>
      </c>
      <c r="F67" s="1004">
        <v>250000</v>
      </c>
      <c r="G67" s="1004"/>
      <c r="H67" s="181" t="s">
        <v>496</v>
      </c>
      <c r="I67" s="183"/>
      <c r="K67" s="155"/>
      <c r="L67" s="155"/>
      <c r="M67" s="155"/>
      <c r="N67" s="155"/>
      <c r="O67" s="155"/>
      <c r="P67" s="155"/>
      <c r="Q67" s="155"/>
      <c r="R67" s="155"/>
      <c r="S67" s="155"/>
      <c r="T67" s="155"/>
    </row>
    <row r="68" spans="1:20" s="156" customFormat="1" ht="60" customHeight="1" x14ac:dyDescent="0.2">
      <c r="A68" s="106"/>
      <c r="B68" s="178" t="s">
        <v>557</v>
      </c>
      <c r="C68" s="552" t="s">
        <v>552</v>
      </c>
      <c r="D68" s="180" t="s">
        <v>550</v>
      </c>
      <c r="E68" s="181">
        <v>1800000</v>
      </c>
      <c r="F68" s="1004">
        <v>400000</v>
      </c>
      <c r="G68" s="1004"/>
      <c r="H68" s="181" t="s">
        <v>554</v>
      </c>
      <c r="I68" s="183"/>
      <c r="K68" s="155"/>
      <c r="L68" s="155"/>
      <c r="M68" s="155"/>
      <c r="N68" s="155"/>
      <c r="O68" s="155"/>
      <c r="P68" s="155"/>
      <c r="Q68" s="155"/>
      <c r="R68" s="155"/>
      <c r="S68" s="155"/>
      <c r="T68" s="155"/>
    </row>
    <row r="69" spans="1:20" s="156" customFormat="1" ht="60" customHeight="1" x14ac:dyDescent="0.2">
      <c r="A69" s="106"/>
      <c r="B69" s="178" t="s">
        <v>558</v>
      </c>
      <c r="C69" s="552" t="s">
        <v>553</v>
      </c>
      <c r="D69" s="180" t="s">
        <v>559</v>
      </c>
      <c r="E69" s="181">
        <v>2500000</v>
      </c>
      <c r="F69" s="1004">
        <v>600000</v>
      </c>
      <c r="G69" s="1004"/>
      <c r="H69" s="181" t="s">
        <v>555</v>
      </c>
      <c r="I69" s="183"/>
      <c r="K69" s="155"/>
      <c r="L69" s="155"/>
      <c r="M69" s="155"/>
      <c r="N69" s="155"/>
      <c r="O69" s="155"/>
      <c r="P69" s="155"/>
      <c r="Q69" s="155"/>
      <c r="R69" s="155"/>
      <c r="S69" s="155"/>
      <c r="T69" s="155"/>
    </row>
    <row r="70" spans="1:20" s="156" customFormat="1" ht="41.25" customHeight="1" thickBot="1" x14ac:dyDescent="0.25">
      <c r="A70" s="106"/>
      <c r="B70" s="184" t="s">
        <v>195</v>
      </c>
      <c r="C70" s="242" t="s">
        <v>252</v>
      </c>
      <c r="D70" s="295" t="s">
        <v>406</v>
      </c>
      <c r="E70" s="302">
        <v>1000000</v>
      </c>
      <c r="F70" s="1090">
        <v>250000</v>
      </c>
      <c r="G70" s="1090"/>
      <c r="H70" s="501" t="s">
        <v>524</v>
      </c>
      <c r="I70" s="508" t="s">
        <v>240</v>
      </c>
      <c r="J70" s="155"/>
      <c r="K70" s="155"/>
      <c r="L70" s="155"/>
      <c r="M70" s="155"/>
      <c r="N70" s="155"/>
      <c r="O70" s="155"/>
      <c r="P70" s="155"/>
      <c r="Q70" s="155"/>
      <c r="R70" s="155"/>
      <c r="S70" s="155"/>
    </row>
    <row r="71" spans="1:20" s="156" customFormat="1" ht="17.25" customHeight="1" thickBot="1" x14ac:dyDescent="0.25">
      <c r="A71" s="106"/>
      <c r="B71" s="190"/>
      <c r="C71" s="191"/>
      <c r="D71" s="192"/>
      <c r="E71" s="193"/>
      <c r="F71" s="193"/>
      <c r="G71" s="193"/>
      <c r="H71" s="139" t="s">
        <v>31</v>
      </c>
      <c r="I71" s="106"/>
      <c r="K71" s="155"/>
      <c r="L71" s="155"/>
      <c r="M71" s="155"/>
      <c r="N71" s="155"/>
      <c r="O71" s="155"/>
      <c r="P71" s="155"/>
      <c r="Q71" s="155"/>
      <c r="R71" s="155"/>
      <c r="S71" s="155"/>
      <c r="T71" s="155"/>
    </row>
    <row r="72" spans="1:20" s="156" customFormat="1" ht="17.5" customHeight="1" thickBot="1" x14ac:dyDescent="0.25">
      <c r="A72" s="106"/>
      <c r="B72" s="897" t="s">
        <v>160</v>
      </c>
      <c r="C72" s="898"/>
      <c r="D72" s="899"/>
      <c r="E72" s="195"/>
      <c r="F72" s="195"/>
      <c r="G72" s="195"/>
      <c r="H72" s="195"/>
      <c r="I72" s="106"/>
      <c r="J72" s="196"/>
      <c r="K72" s="155"/>
      <c r="L72" s="155"/>
      <c r="M72" s="155"/>
      <c r="N72" s="155"/>
      <c r="O72" s="155"/>
      <c r="P72" s="155"/>
      <c r="Q72" s="155"/>
      <c r="R72" s="155"/>
      <c r="S72" s="155"/>
      <c r="T72" s="155"/>
    </row>
    <row r="73" spans="1:20" s="156" customFormat="1" ht="22.5" customHeight="1" x14ac:dyDescent="0.2">
      <c r="A73" s="106"/>
      <c r="B73" s="197" t="s">
        <v>60</v>
      </c>
      <c r="C73" s="198" t="s">
        <v>61</v>
      </c>
      <c r="D73" s="199" t="s">
        <v>58</v>
      </c>
      <c r="E73" s="200"/>
      <c r="F73" s="200"/>
      <c r="G73" s="200"/>
      <c r="H73" s="200"/>
      <c r="I73" s="106"/>
      <c r="J73" s="196"/>
      <c r="K73" s="155"/>
      <c r="L73" s="155"/>
      <c r="M73" s="155"/>
      <c r="N73" s="155"/>
      <c r="O73" s="155"/>
      <c r="P73" s="155"/>
      <c r="Q73" s="155"/>
      <c r="R73" s="155"/>
      <c r="S73" s="155"/>
      <c r="T73" s="155"/>
    </row>
    <row r="74" spans="1:20" s="156" customFormat="1" ht="22.5" customHeight="1" x14ac:dyDescent="0.2">
      <c r="A74" s="106"/>
      <c r="B74" s="237" t="s">
        <v>196</v>
      </c>
      <c r="C74" s="240">
        <v>400000</v>
      </c>
      <c r="D74" s="116" t="s">
        <v>382</v>
      </c>
      <c r="E74" s="137"/>
      <c r="F74" s="135"/>
      <c r="G74" s="135"/>
      <c r="H74" s="135"/>
      <c r="I74" s="106"/>
      <c r="J74" s="196"/>
      <c r="K74" s="155"/>
      <c r="L74" s="155"/>
      <c r="M74" s="155"/>
      <c r="N74" s="155"/>
      <c r="O74" s="155"/>
      <c r="P74" s="155"/>
      <c r="Q74" s="155"/>
      <c r="R74" s="155"/>
      <c r="S74" s="155"/>
      <c r="T74" s="155"/>
    </row>
    <row r="75" spans="1:20" s="156" customFormat="1" ht="18.649999999999999" customHeight="1" thickBot="1" x14ac:dyDescent="0.25">
      <c r="A75" s="106"/>
      <c r="B75" s="184" t="s">
        <v>197</v>
      </c>
      <c r="C75" s="187">
        <v>200000</v>
      </c>
      <c r="D75" s="133" t="s">
        <v>383</v>
      </c>
      <c r="E75" s="137"/>
      <c r="F75" s="135"/>
      <c r="G75" s="135"/>
      <c r="H75" s="135"/>
      <c r="I75" s="106"/>
      <c r="J75" s="196"/>
      <c r="K75" s="155"/>
      <c r="L75" s="155"/>
      <c r="M75" s="155"/>
      <c r="N75" s="155"/>
      <c r="O75" s="155"/>
      <c r="P75" s="155"/>
      <c r="Q75" s="155"/>
      <c r="R75" s="155"/>
      <c r="S75" s="155"/>
      <c r="T75" s="155"/>
    </row>
    <row r="76" spans="1:20" s="156" customFormat="1" ht="10.9" customHeight="1" thickBot="1" x14ac:dyDescent="0.25">
      <c r="A76" s="106"/>
      <c r="B76" s="190"/>
      <c r="C76" s="193"/>
      <c r="D76" s="135"/>
      <c r="E76" s="135"/>
      <c r="F76" s="135"/>
      <c r="G76" s="135"/>
      <c r="H76" s="135"/>
      <c r="I76" s="106"/>
      <c r="J76" s="196"/>
      <c r="K76" s="155"/>
      <c r="L76" s="155"/>
      <c r="M76" s="155"/>
      <c r="N76" s="155"/>
      <c r="O76" s="155"/>
      <c r="P76" s="155"/>
      <c r="Q76" s="155"/>
      <c r="R76" s="155"/>
      <c r="S76" s="155"/>
      <c r="T76" s="155"/>
    </row>
    <row r="77" spans="1:20" s="156" customFormat="1" ht="20" customHeight="1" x14ac:dyDescent="0.2">
      <c r="A77" s="106"/>
      <c r="B77" s="912" t="s">
        <v>59</v>
      </c>
      <c r="C77" s="913"/>
      <c r="D77" s="913"/>
      <c r="E77" s="913"/>
      <c r="F77" s="914"/>
      <c r="G77" s="912" t="s">
        <v>613</v>
      </c>
      <c r="H77" s="913"/>
      <c r="I77" s="914"/>
      <c r="J77" s="155"/>
      <c r="K77" s="155"/>
      <c r="L77" s="155"/>
      <c r="M77" s="155"/>
      <c r="N77" s="155"/>
      <c r="O77" s="155"/>
      <c r="P77" s="155"/>
      <c r="Q77" s="155"/>
      <c r="R77" s="155"/>
    </row>
    <row r="78" spans="1:20" s="156" customFormat="1" ht="20" customHeight="1" x14ac:dyDescent="0.2">
      <c r="A78" s="106"/>
      <c r="B78" s="299" t="s">
        <v>11</v>
      </c>
      <c r="C78" s="300" t="s">
        <v>163</v>
      </c>
      <c r="D78" s="609" t="s">
        <v>589</v>
      </c>
      <c r="E78" s="609" t="s">
        <v>44</v>
      </c>
      <c r="F78" s="609" t="s">
        <v>58</v>
      </c>
      <c r="G78" s="299" t="s">
        <v>586</v>
      </c>
      <c r="H78" s="300" t="s">
        <v>58</v>
      </c>
      <c r="I78" s="301" t="s">
        <v>585</v>
      </c>
      <c r="J78" s="155"/>
      <c r="K78" s="155"/>
      <c r="L78" s="155"/>
      <c r="M78" s="155"/>
      <c r="N78" s="155"/>
      <c r="O78" s="155"/>
      <c r="P78" s="155"/>
      <c r="Q78" s="155"/>
      <c r="R78" s="155"/>
    </row>
    <row r="79" spans="1:20" s="156" customFormat="1" ht="20" customHeight="1" x14ac:dyDescent="0.25">
      <c r="A79" s="106"/>
      <c r="B79" s="304" t="s">
        <v>264</v>
      </c>
      <c r="C79" s="716">
        <v>116000</v>
      </c>
      <c r="D79" s="716" t="s">
        <v>590</v>
      </c>
      <c r="E79" s="663">
        <v>56700</v>
      </c>
      <c r="F79" s="627">
        <v>50000</v>
      </c>
      <c r="G79" s="629">
        <f>(H79/1000)*1000</f>
        <v>15000</v>
      </c>
      <c r="H79" s="704">
        <f>(F79*1.3)-F79</f>
        <v>15000</v>
      </c>
      <c r="I79" s="753">
        <f>E79+G79</f>
        <v>71700</v>
      </c>
      <c r="J79" s="720"/>
      <c r="K79" s="155"/>
      <c r="L79" s="155"/>
      <c r="M79" s="155"/>
      <c r="N79" s="155"/>
      <c r="O79" s="155"/>
      <c r="P79" s="155"/>
      <c r="Q79" s="155"/>
      <c r="R79" s="155"/>
    </row>
    <row r="80" spans="1:20" s="156" customFormat="1" ht="20" customHeight="1" x14ac:dyDescent="0.2">
      <c r="A80" s="106"/>
      <c r="B80" s="305" t="s">
        <v>588</v>
      </c>
      <c r="C80" s="716">
        <v>116000</v>
      </c>
      <c r="D80" s="610" t="s">
        <v>587</v>
      </c>
      <c r="E80" s="664">
        <v>11600</v>
      </c>
      <c r="F80" s="613">
        <v>25000</v>
      </c>
      <c r="G80" s="629">
        <f t="shared" ref="G80:G83" si="11">(H80/1000)*1000</f>
        <v>7500</v>
      </c>
      <c r="H80" s="617">
        <f t="shared" ref="H80:H82" si="12">(F80*1.3)-F80</f>
        <v>7500</v>
      </c>
      <c r="I80" s="570">
        <f t="shared" ref="I80:I88" si="13">E80+G80</f>
        <v>19100</v>
      </c>
      <c r="J80" s="137"/>
      <c r="K80" s="155"/>
      <c r="L80" s="155"/>
      <c r="M80" s="155"/>
      <c r="N80" s="155"/>
      <c r="O80" s="155"/>
      <c r="P80" s="155"/>
      <c r="Q80" s="155"/>
      <c r="R80" s="155"/>
    </row>
    <row r="81" spans="1:18" s="156" customFormat="1" ht="20" customHeight="1" x14ac:dyDescent="0.25">
      <c r="A81" s="106"/>
      <c r="B81" s="305" t="s">
        <v>611</v>
      </c>
      <c r="C81" s="716">
        <v>116000</v>
      </c>
      <c r="D81" s="610" t="s">
        <v>587</v>
      </c>
      <c r="E81" s="664">
        <v>20000</v>
      </c>
      <c r="F81" s="613">
        <v>60000</v>
      </c>
      <c r="G81" s="705">
        <f t="shared" si="11"/>
        <v>18000</v>
      </c>
      <c r="H81" s="616">
        <f t="shared" si="12"/>
        <v>18000</v>
      </c>
      <c r="I81" s="570">
        <f t="shared" si="13"/>
        <v>38000</v>
      </c>
      <c r="J81" s="720"/>
      <c r="K81" s="155"/>
      <c r="L81" s="155"/>
      <c r="M81" s="155"/>
      <c r="N81" s="155"/>
      <c r="O81" s="155"/>
      <c r="P81" s="155"/>
      <c r="Q81" s="155"/>
      <c r="R81" s="155"/>
    </row>
    <row r="82" spans="1:18" s="156" customFormat="1" ht="20" customHeight="1" x14ac:dyDescent="0.2">
      <c r="A82" s="106"/>
      <c r="B82" s="305" t="s">
        <v>263</v>
      </c>
      <c r="C82" s="716">
        <v>116000</v>
      </c>
      <c r="D82" s="610" t="s">
        <v>591</v>
      </c>
      <c r="E82" s="663">
        <v>65000</v>
      </c>
      <c r="F82" s="613">
        <v>70000</v>
      </c>
      <c r="G82" s="705">
        <f t="shared" si="11"/>
        <v>21000</v>
      </c>
      <c r="H82" s="616">
        <f t="shared" si="12"/>
        <v>21000</v>
      </c>
      <c r="I82" s="570">
        <f t="shared" si="13"/>
        <v>86000</v>
      </c>
      <c r="J82" s="137"/>
      <c r="K82" s="155"/>
      <c r="L82" s="155"/>
      <c r="M82" s="155"/>
      <c r="N82" s="155"/>
      <c r="O82" s="155"/>
      <c r="P82" s="155"/>
      <c r="Q82" s="155"/>
      <c r="R82" s="155"/>
    </row>
    <row r="83" spans="1:18" s="156" customFormat="1" ht="20" customHeight="1" thickBot="1" x14ac:dyDescent="0.3">
      <c r="A83" s="106"/>
      <c r="B83" s="184" t="s">
        <v>612</v>
      </c>
      <c r="C83" s="716">
        <v>116000</v>
      </c>
      <c r="D83" s="452" t="s">
        <v>599</v>
      </c>
      <c r="E83" s="663">
        <v>65000</v>
      </c>
      <c r="F83" s="619" t="s">
        <v>628</v>
      </c>
      <c r="G83" s="632">
        <f t="shared" si="11"/>
        <v>25500</v>
      </c>
      <c r="H83" s="665">
        <f>(85000*1.3)-85000</f>
        <v>25500</v>
      </c>
      <c r="I83" s="763">
        <f t="shared" si="13"/>
        <v>90500</v>
      </c>
      <c r="J83" s="720"/>
      <c r="K83" s="155"/>
      <c r="L83" s="155"/>
      <c r="M83" s="155"/>
      <c r="N83" s="155"/>
      <c r="O83" s="155"/>
      <c r="P83" s="155"/>
      <c r="Q83" s="155"/>
      <c r="R83" s="155"/>
    </row>
    <row r="84" spans="1:18" s="156" customFormat="1" ht="20" customHeight="1" x14ac:dyDescent="0.2">
      <c r="A84" s="106"/>
      <c r="B84" s="623" t="s">
        <v>596</v>
      </c>
      <c r="C84" s="666">
        <f>C85+C86+C87</f>
        <v>660000</v>
      </c>
      <c r="D84" s="624" t="s">
        <v>597</v>
      </c>
      <c r="E84" s="666">
        <v>18500</v>
      </c>
      <c r="F84" s="628">
        <v>100000</v>
      </c>
      <c r="G84" s="621">
        <f>(H84/1000)*1000</f>
        <v>30000</v>
      </c>
      <c r="H84" s="668">
        <f>(F84*1.3)-F84</f>
        <v>30000</v>
      </c>
      <c r="I84" s="755">
        <f t="shared" si="13"/>
        <v>48500</v>
      </c>
      <c r="J84" s="167"/>
      <c r="K84" s="155"/>
      <c r="L84" s="155"/>
      <c r="M84" s="155"/>
      <c r="N84" s="155"/>
      <c r="O84" s="155"/>
      <c r="P84" s="155"/>
      <c r="Q84" s="155"/>
      <c r="R84" s="155"/>
    </row>
    <row r="85" spans="1:18" s="156" customFormat="1" ht="20" customHeight="1" x14ac:dyDescent="0.25">
      <c r="A85" s="106"/>
      <c r="B85" s="305" t="s">
        <v>593</v>
      </c>
      <c r="C85" s="663">
        <v>30000</v>
      </c>
      <c r="D85" s="610" t="s">
        <v>598</v>
      </c>
      <c r="E85" s="664">
        <v>10500</v>
      </c>
      <c r="F85" s="613">
        <v>40000</v>
      </c>
      <c r="G85" s="629">
        <f>(H85/1000)*1000</f>
        <v>12000</v>
      </c>
      <c r="H85" s="616">
        <f t="shared" ref="H85:H88" si="14">(F85*1.3)-F85</f>
        <v>12000</v>
      </c>
      <c r="I85" s="753">
        <f t="shared" si="13"/>
        <v>22500</v>
      </c>
      <c r="J85" s="720"/>
      <c r="K85" s="155"/>
      <c r="L85" s="155"/>
      <c r="M85" s="155"/>
      <c r="N85" s="155"/>
      <c r="O85" s="155"/>
      <c r="P85" s="155"/>
      <c r="Q85" s="155"/>
      <c r="R85" s="155"/>
    </row>
    <row r="86" spans="1:18" s="156" customFormat="1" ht="20" customHeight="1" x14ac:dyDescent="0.25">
      <c r="A86" s="106"/>
      <c r="B86" s="305" t="s">
        <v>594</v>
      </c>
      <c r="C86" s="663">
        <v>490000</v>
      </c>
      <c r="D86" s="610" t="s">
        <v>598</v>
      </c>
      <c r="E86" s="664">
        <v>15000</v>
      </c>
      <c r="F86" s="613">
        <v>50000</v>
      </c>
      <c r="G86" s="629">
        <f>(H86/1000)*1000</f>
        <v>15000</v>
      </c>
      <c r="H86" s="616">
        <f t="shared" si="14"/>
        <v>15000</v>
      </c>
      <c r="I86" s="753">
        <f t="shared" si="13"/>
        <v>30000</v>
      </c>
      <c r="J86" s="720"/>
      <c r="K86" s="155"/>
      <c r="L86" s="155"/>
      <c r="M86" s="155"/>
      <c r="N86" s="155"/>
      <c r="O86" s="155"/>
      <c r="P86" s="155"/>
      <c r="Q86" s="155"/>
      <c r="R86" s="155"/>
    </row>
    <row r="87" spans="1:18" s="156" customFormat="1" ht="20" customHeight="1" x14ac:dyDescent="0.25">
      <c r="A87" s="106"/>
      <c r="B87" s="305" t="s">
        <v>595</v>
      </c>
      <c r="C87" s="663">
        <v>140000</v>
      </c>
      <c r="D87" s="610" t="s">
        <v>598</v>
      </c>
      <c r="E87" s="664">
        <v>12500</v>
      </c>
      <c r="F87" s="613">
        <v>40000</v>
      </c>
      <c r="G87" s="629">
        <f>(H87/1000)*1000</f>
        <v>12000</v>
      </c>
      <c r="H87" s="616">
        <f t="shared" si="14"/>
        <v>12000</v>
      </c>
      <c r="I87" s="753">
        <f t="shared" si="13"/>
        <v>24500</v>
      </c>
      <c r="J87" s="720"/>
      <c r="K87" s="155"/>
      <c r="L87" s="155"/>
      <c r="M87" s="155"/>
      <c r="N87" s="155"/>
      <c r="O87" s="155"/>
      <c r="P87" s="155"/>
      <c r="Q87" s="155"/>
      <c r="R87" s="155"/>
    </row>
    <row r="88" spans="1:18" s="156" customFormat="1" ht="44.5" customHeight="1" thickBot="1" x14ac:dyDescent="0.3">
      <c r="A88" s="106"/>
      <c r="B88" s="184" t="s">
        <v>614</v>
      </c>
      <c r="C88" s="700">
        <f>C84</f>
        <v>660000</v>
      </c>
      <c r="D88" s="635" t="s">
        <v>597</v>
      </c>
      <c r="E88" s="670">
        <f>E84</f>
        <v>18500</v>
      </c>
      <c r="F88" s="619">
        <v>80000</v>
      </c>
      <c r="G88" s="672">
        <f>(H88/1000)*1000</f>
        <v>24000</v>
      </c>
      <c r="H88" s="622">
        <f t="shared" si="14"/>
        <v>24000</v>
      </c>
      <c r="I88" s="756">
        <f t="shared" si="13"/>
        <v>42500</v>
      </c>
      <c r="J88" s="720"/>
      <c r="K88" s="155"/>
      <c r="L88" s="155"/>
      <c r="M88" s="155"/>
      <c r="N88" s="155"/>
      <c r="O88" s="155"/>
      <c r="P88" s="155"/>
      <c r="Q88" s="155"/>
      <c r="R88" s="155"/>
    </row>
    <row r="89" spans="1:18" s="156" customFormat="1" ht="20" customHeight="1" thickBot="1" x14ac:dyDescent="0.4">
      <c r="A89" s="106"/>
      <c r="B89" s="963" t="s">
        <v>600</v>
      </c>
      <c r="C89" s="964"/>
      <c r="D89" s="964"/>
      <c r="E89" s="964"/>
      <c r="F89" s="965"/>
      <c r="G89" s="608"/>
      <c r="H89" s="608"/>
      <c r="I89" s="608"/>
      <c r="J89" s="155"/>
      <c r="K89" s="155"/>
      <c r="L89" s="155"/>
      <c r="M89" s="155"/>
      <c r="N89" s="155"/>
      <c r="O89" s="155"/>
      <c r="P89" s="155"/>
      <c r="Q89" s="155"/>
      <c r="R89" s="155"/>
    </row>
    <row r="90" spans="1:18" s="156" customFormat="1" ht="20" customHeight="1" x14ac:dyDescent="0.35">
      <c r="A90" s="106"/>
      <c r="B90" s="168" t="s">
        <v>11</v>
      </c>
      <c r="C90" s="169" t="s">
        <v>163</v>
      </c>
      <c r="D90" s="706" t="s">
        <v>589</v>
      </c>
      <c r="E90" s="706" t="s">
        <v>44</v>
      </c>
      <c r="F90" s="707" t="s">
        <v>58</v>
      </c>
      <c r="G90" s="608"/>
      <c r="H90" s="608"/>
      <c r="I90" s="608"/>
      <c r="J90" s="155"/>
      <c r="K90" s="155"/>
      <c r="L90" s="155"/>
      <c r="M90" s="155"/>
      <c r="N90" s="155"/>
      <c r="O90" s="155"/>
      <c r="P90" s="155"/>
      <c r="Q90" s="155"/>
      <c r="R90" s="155"/>
    </row>
    <row r="91" spans="1:18" s="156" customFormat="1" ht="20" customHeight="1" x14ac:dyDescent="0.35">
      <c r="A91" s="106"/>
      <c r="B91" s="643" t="s">
        <v>608</v>
      </c>
      <c r="C91" s="1083">
        <f>C84</f>
        <v>660000</v>
      </c>
      <c r="D91" s="1084" t="s">
        <v>599</v>
      </c>
      <c r="E91" s="1017">
        <f>E88</f>
        <v>18500</v>
      </c>
      <c r="F91" s="1068">
        <v>120000</v>
      </c>
      <c r="G91" s="720" t="s">
        <v>638</v>
      </c>
      <c r="H91" s="608"/>
      <c r="I91" s="608"/>
      <c r="J91" s="155"/>
      <c r="K91" s="155"/>
      <c r="L91" s="155"/>
      <c r="M91" s="155"/>
      <c r="N91" s="155"/>
      <c r="O91" s="155"/>
      <c r="P91" s="155"/>
      <c r="Q91" s="155"/>
      <c r="R91" s="155"/>
    </row>
    <row r="92" spans="1:18" s="156" customFormat="1" ht="20" customHeight="1" x14ac:dyDescent="0.35">
      <c r="A92" s="106"/>
      <c r="B92" s="644" t="s">
        <v>592</v>
      </c>
      <c r="C92" s="1021"/>
      <c r="D92" s="1023"/>
      <c r="E92" s="1085"/>
      <c r="F92" s="1064"/>
      <c r="G92" s="608"/>
      <c r="H92" s="608"/>
      <c r="I92" s="608"/>
      <c r="J92" s="155"/>
      <c r="K92" s="155"/>
      <c r="L92" s="155"/>
      <c r="M92" s="155"/>
      <c r="N92" s="155"/>
      <c r="O92" s="155"/>
      <c r="P92" s="155"/>
      <c r="Q92" s="155"/>
      <c r="R92" s="155"/>
    </row>
    <row r="93" spans="1:18" s="156" customFormat="1" ht="20" customHeight="1" x14ac:dyDescent="0.35">
      <c r="A93" s="106"/>
      <c r="B93" s="645" t="s">
        <v>609</v>
      </c>
      <c r="C93" s="1006">
        <f>C85</f>
        <v>30000</v>
      </c>
      <c r="D93" s="1022" t="s">
        <v>599</v>
      </c>
      <c r="E93" s="1086">
        <f>E85</f>
        <v>10500</v>
      </c>
      <c r="F93" s="1062">
        <v>60000</v>
      </c>
      <c r="G93" s="608"/>
      <c r="H93" s="608"/>
      <c r="I93" s="608"/>
      <c r="J93" s="155"/>
      <c r="K93" s="155"/>
      <c r="L93" s="155"/>
      <c r="M93" s="155"/>
      <c r="N93" s="155"/>
      <c r="O93" s="155"/>
      <c r="P93" s="155"/>
      <c r="Q93" s="155"/>
      <c r="R93" s="155"/>
    </row>
    <row r="94" spans="1:18" s="156" customFormat="1" ht="20" customHeight="1" x14ac:dyDescent="0.35">
      <c r="A94" s="106"/>
      <c r="B94" s="641" t="s">
        <v>592</v>
      </c>
      <c r="C94" s="1021"/>
      <c r="D94" s="1023"/>
      <c r="E94" s="1085"/>
      <c r="F94" s="1064"/>
      <c r="G94" s="608"/>
      <c r="H94" s="608"/>
      <c r="I94" s="608"/>
      <c r="J94" s="155"/>
      <c r="K94" s="155"/>
      <c r="L94" s="155"/>
      <c r="M94" s="155"/>
      <c r="N94" s="155"/>
      <c r="O94" s="155"/>
      <c r="P94" s="155"/>
      <c r="Q94" s="155"/>
      <c r="R94" s="155"/>
    </row>
    <row r="95" spans="1:18" s="156" customFormat="1" ht="20" customHeight="1" x14ac:dyDescent="0.35">
      <c r="A95" s="106"/>
      <c r="B95" s="630" t="s">
        <v>610</v>
      </c>
      <c r="C95" s="1006">
        <f>C86</f>
        <v>490000</v>
      </c>
      <c r="D95" s="1022" t="s">
        <v>599</v>
      </c>
      <c r="E95" s="1087">
        <f>E86</f>
        <v>15000</v>
      </c>
      <c r="F95" s="1089">
        <v>70000</v>
      </c>
      <c r="G95" s="608"/>
      <c r="H95" s="608"/>
      <c r="I95" s="608"/>
      <c r="J95" s="155"/>
      <c r="K95" s="155"/>
      <c r="L95" s="155"/>
      <c r="M95" s="155"/>
      <c r="N95" s="155"/>
      <c r="O95" s="155"/>
      <c r="P95" s="155"/>
      <c r="Q95" s="155"/>
      <c r="R95" s="155"/>
    </row>
    <row r="96" spans="1:18" s="156" customFormat="1" ht="20" customHeight="1" thickBot="1" x14ac:dyDescent="0.4">
      <c r="A96" s="106"/>
      <c r="B96" s="642" t="s">
        <v>592</v>
      </c>
      <c r="C96" s="1007"/>
      <c r="D96" s="1045"/>
      <c r="E96" s="1088"/>
      <c r="F96" s="1063"/>
      <c r="G96" s="608"/>
      <c r="H96" s="608"/>
      <c r="I96" s="608"/>
      <c r="J96" s="155"/>
      <c r="K96" s="155"/>
      <c r="L96" s="155"/>
      <c r="M96" s="155"/>
      <c r="N96" s="155"/>
      <c r="O96" s="155"/>
      <c r="P96" s="155"/>
      <c r="Q96" s="155"/>
      <c r="R96" s="155"/>
    </row>
    <row r="97" spans="1:20" s="156" customFormat="1" ht="20" customHeight="1" thickBot="1" x14ac:dyDescent="0.4">
      <c r="A97" s="106"/>
      <c r="B97" s="247" t="s">
        <v>340</v>
      </c>
      <c r="C97" s="248" t="s">
        <v>163</v>
      </c>
      <c r="D97" s="714" t="s">
        <v>58</v>
      </c>
      <c r="E97" s="676"/>
      <c r="F97" s="608"/>
      <c r="G97" s="677"/>
      <c r="H97" s="608"/>
      <c r="I97" s="608"/>
      <c r="J97" s="608"/>
      <c r="K97" s="155"/>
      <c r="L97" s="155"/>
      <c r="M97" s="155"/>
      <c r="N97" s="155"/>
      <c r="O97" s="155"/>
      <c r="P97" s="155"/>
      <c r="Q97" s="155"/>
      <c r="R97" s="155"/>
      <c r="S97" s="155"/>
    </row>
    <row r="98" spans="1:20" s="156" customFormat="1" ht="20" customHeight="1" x14ac:dyDescent="0.35">
      <c r="A98" s="106"/>
      <c r="B98" s="306" t="s">
        <v>459</v>
      </c>
      <c r="C98" s="307">
        <v>490000</v>
      </c>
      <c r="D98" s="122" t="s">
        <v>461</v>
      </c>
      <c r="E98" s="720"/>
      <c r="F98" s="246"/>
      <c r="G98" s="608"/>
      <c r="H98" s="608"/>
      <c r="I98" s="608"/>
      <c r="J98" s="608"/>
      <c r="K98" s="155"/>
      <c r="L98" s="155"/>
      <c r="M98" s="155"/>
      <c r="N98" s="155"/>
      <c r="O98" s="155"/>
      <c r="P98" s="155"/>
      <c r="Q98" s="155"/>
      <c r="R98" s="155"/>
      <c r="S98" s="155"/>
    </row>
    <row r="99" spans="1:20" s="156" customFormat="1" ht="20" customHeight="1" thickBot="1" x14ac:dyDescent="0.4">
      <c r="A99" s="106"/>
      <c r="B99" s="201" t="s">
        <v>457</v>
      </c>
      <c r="C99" s="715">
        <v>490000</v>
      </c>
      <c r="D99" s="133" t="s">
        <v>629</v>
      </c>
      <c r="E99" s="676"/>
      <c r="F99" s="608"/>
      <c r="G99" s="677"/>
      <c r="H99" s="608"/>
      <c r="I99" s="608"/>
      <c r="J99" s="608"/>
      <c r="K99" s="155"/>
      <c r="L99" s="155"/>
      <c r="M99" s="155"/>
      <c r="N99" s="155"/>
      <c r="O99" s="155"/>
      <c r="P99" s="155"/>
      <c r="Q99" s="155"/>
      <c r="R99" s="155"/>
      <c r="S99" s="155"/>
    </row>
    <row r="100" spans="1:20" s="66" customFormat="1" ht="21.75" customHeight="1" thickBot="1" x14ac:dyDescent="0.3">
      <c r="A100" s="106"/>
      <c r="B100" s="1050" t="s">
        <v>9</v>
      </c>
      <c r="C100" s="1051"/>
      <c r="D100" s="1051"/>
      <c r="E100" s="1052"/>
      <c r="F100" s="135"/>
      <c r="G100" s="106"/>
      <c r="H100" s="106"/>
      <c r="I100" s="106"/>
      <c r="J100" s="196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</row>
    <row r="101" spans="1:20" s="66" customFormat="1" ht="10.5" customHeight="1" x14ac:dyDescent="0.25">
      <c r="A101" s="106"/>
      <c r="B101" s="249" t="s">
        <v>69</v>
      </c>
      <c r="C101" s="250">
        <v>0.6</v>
      </c>
      <c r="D101" s="250" t="s">
        <v>70</v>
      </c>
      <c r="E101" s="251">
        <v>0.8</v>
      </c>
      <c r="F101" s="135"/>
      <c r="G101" s="106"/>
      <c r="H101" s="106"/>
      <c r="I101" s="106"/>
      <c r="J101" s="196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</row>
    <row r="102" spans="1:20" s="66" customFormat="1" ht="10.5" x14ac:dyDescent="0.25">
      <c r="A102" s="106"/>
      <c r="B102" s="207" t="s">
        <v>71</v>
      </c>
      <c r="C102" s="208">
        <v>1.2</v>
      </c>
      <c r="D102" s="208" t="s">
        <v>72</v>
      </c>
      <c r="E102" s="209">
        <v>0.9</v>
      </c>
      <c r="F102" s="210"/>
      <c r="G102" s="106"/>
      <c r="H102" s="106"/>
      <c r="I102" s="106"/>
      <c r="J102" s="196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</row>
    <row r="103" spans="1:20" s="66" customFormat="1" ht="10.5" x14ac:dyDescent="0.25">
      <c r="A103" s="106"/>
      <c r="B103" s="207" t="s">
        <v>73</v>
      </c>
      <c r="C103" s="208">
        <v>1.3</v>
      </c>
      <c r="D103" s="208" t="s">
        <v>74</v>
      </c>
      <c r="E103" s="209">
        <v>1.3</v>
      </c>
      <c r="F103" s="210"/>
      <c r="G103" s="106"/>
      <c r="H103" s="106"/>
      <c r="I103" s="976"/>
      <c r="J103" s="976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</row>
    <row r="104" spans="1:20" s="66" customFormat="1" ht="10.5" customHeight="1" x14ac:dyDescent="0.25">
      <c r="A104" s="106"/>
      <c r="B104" s="207" t="s">
        <v>75</v>
      </c>
      <c r="C104" s="208">
        <v>1.2</v>
      </c>
      <c r="D104" s="208" t="s">
        <v>76</v>
      </c>
      <c r="E104" s="209">
        <v>1.3</v>
      </c>
      <c r="F104" s="210"/>
      <c r="G104" s="106"/>
      <c r="H104" s="106"/>
      <c r="I104" s="976"/>
      <c r="J104" s="976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</row>
    <row r="105" spans="1:20" s="66" customFormat="1" ht="10.5" customHeight="1" x14ac:dyDescent="0.25">
      <c r="A105" s="106"/>
      <c r="B105" s="207" t="s">
        <v>77</v>
      </c>
      <c r="C105" s="208">
        <v>1</v>
      </c>
      <c r="D105" s="208" t="s">
        <v>78</v>
      </c>
      <c r="E105" s="209">
        <v>1.4</v>
      </c>
      <c r="F105" s="210"/>
      <c r="G105" s="106"/>
      <c r="H105" s="106"/>
      <c r="I105" s="976"/>
      <c r="J105" s="976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</row>
    <row r="106" spans="1:20" s="66" customFormat="1" ht="10.5" customHeight="1" thickBot="1" x14ac:dyDescent="0.3">
      <c r="A106" s="106"/>
      <c r="B106" s="211" t="s">
        <v>79</v>
      </c>
      <c r="C106" s="212">
        <v>0.8</v>
      </c>
      <c r="D106" s="212" t="s">
        <v>80</v>
      </c>
      <c r="E106" s="213">
        <v>1.4</v>
      </c>
      <c r="F106" s="210"/>
      <c r="G106" s="106"/>
      <c r="H106" s="214"/>
      <c r="I106" s="976"/>
      <c r="J106" s="976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</row>
    <row r="107" spans="1:20" s="66" customFormat="1" ht="10.5" customHeight="1" x14ac:dyDescent="0.25">
      <c r="A107" s="106"/>
      <c r="B107" s="210"/>
      <c r="C107" s="210"/>
      <c r="D107" s="210"/>
      <c r="E107" s="210"/>
      <c r="F107" s="210"/>
      <c r="G107" s="106"/>
      <c r="H107" s="214"/>
      <c r="I107" s="976"/>
      <c r="J107" s="976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</row>
    <row r="108" spans="1:20" s="66" customFormat="1" ht="11" thickBot="1" x14ac:dyDescent="0.3">
      <c r="A108" s="106"/>
      <c r="B108" s="210"/>
      <c r="C108" s="210"/>
      <c r="D108" s="210"/>
      <c r="E108" s="210"/>
      <c r="F108" s="210"/>
      <c r="G108" s="106"/>
      <c r="H108" s="214"/>
      <c r="I108" s="976"/>
      <c r="J108" s="976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</row>
    <row r="109" spans="1:20" s="66" customFormat="1" ht="28.5" customHeight="1" thickBot="1" x14ac:dyDescent="0.3">
      <c r="B109" s="825" t="s">
        <v>81</v>
      </c>
      <c r="C109" s="826"/>
      <c r="D109" s="71"/>
      <c r="E109" s="71"/>
      <c r="F109" s="71"/>
      <c r="G109" s="71"/>
      <c r="H109" s="93"/>
      <c r="I109" s="361"/>
      <c r="J109" s="471"/>
      <c r="K109" s="471"/>
    </row>
    <row r="110" spans="1:20" s="66" customFormat="1" ht="10.5" x14ac:dyDescent="0.25">
      <c r="B110" s="360" t="s">
        <v>82</v>
      </c>
      <c r="C110" s="94">
        <v>0.15</v>
      </c>
      <c r="D110" s="71"/>
      <c r="E110" s="71"/>
      <c r="F110" s="71"/>
      <c r="G110" s="71"/>
      <c r="H110" s="71"/>
      <c r="I110" s="361"/>
      <c r="J110" s="471"/>
      <c r="K110" s="471"/>
    </row>
    <row r="111" spans="1:20" s="66" customFormat="1" ht="42" x14ac:dyDescent="0.25">
      <c r="B111" s="360" t="s">
        <v>320</v>
      </c>
      <c r="C111" s="94">
        <v>0.15</v>
      </c>
      <c r="D111" s="71"/>
      <c r="E111" s="71"/>
      <c r="F111" s="71"/>
      <c r="G111" s="71"/>
      <c r="H111" s="71"/>
      <c r="I111" s="361"/>
      <c r="J111" s="471"/>
      <c r="K111" s="471"/>
    </row>
    <row r="112" spans="1:20" s="66" customFormat="1" ht="31.5" x14ac:dyDescent="0.25">
      <c r="B112" s="96" t="s">
        <v>255</v>
      </c>
      <c r="C112" s="95">
        <v>0.35</v>
      </c>
      <c r="D112" s="71"/>
      <c r="E112" s="71"/>
      <c r="F112" s="71"/>
      <c r="G112" s="71"/>
      <c r="H112" s="71"/>
      <c r="I112" s="361"/>
      <c r="J112" s="471"/>
      <c r="K112" s="471"/>
    </row>
    <row r="113" spans="1:19" s="66" customFormat="1" ht="10.5" x14ac:dyDescent="0.25">
      <c r="B113" s="359" t="s">
        <v>321</v>
      </c>
      <c r="C113" s="95">
        <v>0.15</v>
      </c>
      <c r="D113" s="71"/>
      <c r="E113" s="71"/>
      <c r="F113" s="71"/>
      <c r="G113" s="71"/>
      <c r="H113" s="71"/>
      <c r="I113" s="361"/>
      <c r="J113" s="471"/>
      <c r="K113" s="471"/>
    </row>
    <row r="114" spans="1:19" s="66" customFormat="1" ht="31.5" x14ac:dyDescent="0.25">
      <c r="B114" s="359" t="s">
        <v>83</v>
      </c>
      <c r="C114" s="95">
        <v>0.55000000000000004</v>
      </c>
      <c r="D114" s="71"/>
      <c r="E114" s="71"/>
      <c r="F114" s="71"/>
      <c r="G114" s="71"/>
      <c r="H114" s="71"/>
      <c r="I114" s="361"/>
      <c r="J114" s="471"/>
      <c r="K114" s="471"/>
    </row>
    <row r="115" spans="1:19" s="66" customFormat="1" ht="10.5" x14ac:dyDescent="0.25">
      <c r="B115" s="359" t="s">
        <v>230</v>
      </c>
      <c r="C115" s="95">
        <v>0.15</v>
      </c>
      <c r="D115" s="71"/>
      <c r="E115" s="71"/>
      <c r="F115" s="71"/>
      <c r="G115" s="71"/>
      <c r="H115" s="71"/>
      <c r="I115" s="361"/>
      <c r="J115" s="471"/>
      <c r="K115" s="471"/>
    </row>
    <row r="116" spans="1:19" s="66" customFormat="1" ht="10.5" x14ac:dyDescent="0.25">
      <c r="B116" s="359" t="s">
        <v>84</v>
      </c>
      <c r="C116" s="95">
        <v>0.15</v>
      </c>
      <c r="D116" s="71"/>
      <c r="E116" s="71"/>
      <c r="F116" s="71"/>
      <c r="G116" s="71"/>
      <c r="H116" s="71"/>
      <c r="I116" s="361"/>
      <c r="J116" s="471"/>
      <c r="K116" s="471"/>
    </row>
    <row r="117" spans="1:19" s="66" customFormat="1" ht="10.5" x14ac:dyDescent="0.25">
      <c r="B117" s="359" t="s">
        <v>322</v>
      </c>
      <c r="C117" s="95">
        <v>0.2</v>
      </c>
      <c r="D117" s="71"/>
      <c r="E117" s="71"/>
      <c r="F117" s="71"/>
      <c r="G117" s="71"/>
      <c r="H117" s="71"/>
      <c r="I117" s="361"/>
      <c r="J117" s="471"/>
      <c r="K117" s="471"/>
    </row>
    <row r="118" spans="1:19" s="10" customFormat="1" ht="10.5" x14ac:dyDescent="0.25">
      <c r="B118" s="359" t="s">
        <v>85</v>
      </c>
      <c r="C118" s="95">
        <v>0.15</v>
      </c>
      <c r="D118" s="71"/>
      <c r="E118" s="71"/>
      <c r="F118" s="71"/>
      <c r="G118" s="71"/>
      <c r="H118" s="71"/>
      <c r="I118" s="361"/>
      <c r="J118" s="471"/>
      <c r="K118" s="471"/>
    </row>
    <row r="119" spans="1:19" s="10" customFormat="1" ht="10.5" x14ac:dyDescent="0.25">
      <c r="B119" s="359" t="s">
        <v>86</v>
      </c>
      <c r="C119" s="95">
        <v>0.15</v>
      </c>
      <c r="D119" s="71"/>
      <c r="E119" s="71"/>
      <c r="F119" s="71"/>
      <c r="G119" s="71"/>
      <c r="H119" s="71"/>
      <c r="J119" s="471"/>
      <c r="K119" s="471"/>
    </row>
    <row r="120" spans="1:19" s="10" customFormat="1" ht="31.5" x14ac:dyDescent="0.25">
      <c r="B120" s="359" t="s">
        <v>87</v>
      </c>
      <c r="C120" s="95">
        <v>0.25</v>
      </c>
      <c r="D120" s="71"/>
      <c r="E120" s="71"/>
      <c r="F120" s="71"/>
      <c r="G120" s="71"/>
      <c r="H120" s="71"/>
      <c r="J120" s="471"/>
      <c r="K120" s="471"/>
    </row>
    <row r="121" spans="1:19" s="10" customFormat="1" ht="52.5" x14ac:dyDescent="0.25">
      <c r="B121" s="96" t="s">
        <v>88</v>
      </c>
      <c r="C121" s="97">
        <v>1</v>
      </c>
      <c r="D121" s="71"/>
      <c r="E121" s="71"/>
      <c r="F121" s="71"/>
      <c r="G121" s="71"/>
      <c r="H121" s="71"/>
      <c r="J121" s="471"/>
      <c r="K121" s="471"/>
    </row>
    <row r="122" spans="1:19" s="10" customFormat="1" ht="10.5" x14ac:dyDescent="0.25">
      <c r="B122" s="96" t="s">
        <v>89</v>
      </c>
      <c r="C122" s="97">
        <v>0.5</v>
      </c>
      <c r="D122" s="71"/>
      <c r="E122" s="71"/>
      <c r="F122" s="71"/>
      <c r="G122" s="71"/>
      <c r="H122" s="89"/>
      <c r="J122" s="471"/>
      <c r="K122" s="471"/>
    </row>
    <row r="123" spans="1:19" s="10" customFormat="1" ht="10.5" x14ac:dyDescent="0.25">
      <c r="B123" s="96" t="s">
        <v>90</v>
      </c>
      <c r="C123" s="97">
        <v>0.5</v>
      </c>
      <c r="D123" s="71"/>
      <c r="E123" s="71"/>
      <c r="F123" s="71"/>
      <c r="G123" s="71"/>
      <c r="H123" s="99"/>
      <c r="J123" s="471"/>
      <c r="K123" s="471"/>
    </row>
    <row r="124" spans="1:19" s="10" customFormat="1" ht="12.5" x14ac:dyDescent="0.25">
      <c r="B124" s="96" t="s">
        <v>324</v>
      </c>
      <c r="C124" s="98">
        <v>0.15</v>
      </c>
      <c r="D124" s="403" t="s">
        <v>31</v>
      </c>
      <c r="E124" s="88"/>
      <c r="F124" s="88"/>
      <c r="G124" s="88"/>
      <c r="H124" s="99"/>
      <c r="J124" s="471"/>
      <c r="K124" s="471"/>
    </row>
    <row r="125" spans="1:19" s="10" customFormat="1" ht="11" thickBot="1" x14ac:dyDescent="0.3">
      <c r="B125" s="100" t="s">
        <v>91</v>
      </c>
      <c r="C125" s="101">
        <v>0.15</v>
      </c>
      <c r="J125" s="471"/>
      <c r="K125" s="471"/>
    </row>
    <row r="126" spans="1:19" x14ac:dyDescent="0.25">
      <c r="A126" s="106"/>
      <c r="B126" s="215"/>
      <c r="C126" s="216"/>
      <c r="D126" s="88"/>
      <c r="E126" s="88"/>
      <c r="F126" s="88"/>
      <c r="G126" s="88"/>
      <c r="H126" s="99"/>
      <c r="I126" s="1"/>
      <c r="J126" s="1"/>
      <c r="K126" s="155"/>
      <c r="L126" s="155"/>
      <c r="M126" s="106"/>
      <c r="N126" s="106"/>
      <c r="O126" s="106"/>
      <c r="P126" s="106"/>
      <c r="Q126" s="106"/>
      <c r="R126" s="106"/>
      <c r="S126" s="106"/>
    </row>
    <row r="127" spans="1:19" x14ac:dyDescent="0.25">
      <c r="A127" s="106"/>
      <c r="B127" s="103"/>
      <c r="C127" s="104"/>
      <c r="D127" s="99"/>
      <c r="E127" s="99"/>
      <c r="F127" s="99"/>
      <c r="G127" s="99"/>
      <c r="H127" s="105"/>
      <c r="I127" s="1"/>
      <c r="J127" s="1"/>
      <c r="K127" s="155"/>
      <c r="L127" s="155"/>
      <c r="M127" s="40"/>
      <c r="N127" s="106"/>
      <c r="O127" s="106"/>
      <c r="P127" s="106"/>
      <c r="Q127" s="106"/>
      <c r="R127" s="106"/>
      <c r="S127" s="106"/>
    </row>
    <row r="128" spans="1:19" x14ac:dyDescent="0.25">
      <c r="A128" s="106"/>
      <c r="B128" s="263" t="s">
        <v>326</v>
      </c>
      <c r="C128" s="263"/>
      <c r="D128" s="263"/>
      <c r="E128" s="264"/>
      <c r="F128" s="264"/>
      <c r="G128" s="264"/>
      <c r="H128" s="105"/>
      <c r="I128" s="1"/>
      <c r="J128" s="1"/>
      <c r="K128" s="155"/>
      <c r="L128" s="155"/>
      <c r="M128" s="40"/>
      <c r="N128" s="106"/>
      <c r="O128" s="106"/>
      <c r="P128" s="106"/>
      <c r="Q128" s="106"/>
      <c r="R128" s="106"/>
      <c r="S128" s="106"/>
    </row>
    <row r="129" spans="1:22" x14ac:dyDescent="0.25">
      <c r="A129" s="40"/>
      <c r="B129" s="263" t="s">
        <v>96</v>
      </c>
      <c r="C129" s="263"/>
      <c r="D129" s="263"/>
      <c r="E129" s="263"/>
      <c r="F129" s="263"/>
      <c r="G129" s="263"/>
      <c r="H129" s="105"/>
      <c r="I129" s="1"/>
      <c r="J129" s="1"/>
      <c r="K129" s="155"/>
      <c r="L129" s="106"/>
      <c r="M129" s="40"/>
      <c r="N129" s="40"/>
      <c r="O129" s="40"/>
      <c r="P129" s="40"/>
      <c r="Q129" s="40"/>
      <c r="R129" s="40"/>
      <c r="S129" s="40"/>
      <c r="T129" s="40"/>
      <c r="U129" s="40"/>
      <c r="V129" s="40"/>
    </row>
    <row r="130" spans="1:22" x14ac:dyDescent="0.25">
      <c r="A130" s="40"/>
      <c r="B130" s="263" t="s">
        <v>622</v>
      </c>
      <c r="C130" s="263"/>
      <c r="D130" s="263"/>
      <c r="E130" s="263"/>
      <c r="F130" s="263"/>
      <c r="G130" s="263"/>
      <c r="H130" s="105"/>
      <c r="I130" s="1"/>
      <c r="J130" s="1"/>
      <c r="K130" s="106"/>
      <c r="L130" s="106"/>
      <c r="M130" s="40"/>
      <c r="N130" s="40"/>
      <c r="O130" s="40"/>
      <c r="P130" s="40"/>
      <c r="Q130" s="40"/>
      <c r="R130" s="40"/>
      <c r="S130" s="40"/>
      <c r="T130" s="40"/>
      <c r="U130" s="40"/>
      <c r="V130" s="40"/>
    </row>
    <row r="131" spans="1:22" x14ac:dyDescent="0.25">
      <c r="A131" s="40"/>
      <c r="B131" s="263" t="s">
        <v>97</v>
      </c>
      <c r="C131" s="263"/>
      <c r="D131" s="265"/>
      <c r="E131" s="265"/>
      <c r="F131" s="265"/>
      <c r="G131" s="265"/>
      <c r="H131" s="71"/>
      <c r="I131" s="53"/>
      <c r="J131" s="53"/>
      <c r="K131" s="106"/>
      <c r="L131" s="106"/>
      <c r="M131" s="40"/>
      <c r="N131" s="40"/>
      <c r="O131" s="40"/>
      <c r="P131" s="40"/>
      <c r="Q131" s="40"/>
      <c r="R131" s="40"/>
      <c r="S131" s="40"/>
      <c r="T131" s="40"/>
      <c r="U131" s="40"/>
      <c r="V131" s="40"/>
    </row>
    <row r="132" spans="1:22" x14ac:dyDescent="0.25">
      <c r="A132" s="40"/>
      <c r="B132" s="263" t="s">
        <v>98</v>
      </c>
      <c r="C132" s="263"/>
      <c r="D132" s="265"/>
      <c r="E132" s="265"/>
      <c r="F132" s="265"/>
      <c r="G132" s="265"/>
      <c r="H132" s="71"/>
      <c r="I132" s="53"/>
      <c r="J132" s="53"/>
      <c r="K132" s="106"/>
      <c r="L132" s="106"/>
      <c r="M132" s="40"/>
      <c r="N132" s="40"/>
      <c r="O132" s="40"/>
      <c r="P132" s="40"/>
      <c r="Q132" s="40"/>
      <c r="R132" s="40"/>
      <c r="S132" s="40"/>
      <c r="T132" s="40"/>
      <c r="U132" s="40"/>
      <c r="V132" s="40"/>
    </row>
    <row r="133" spans="1:22" x14ac:dyDescent="0.25">
      <c r="A133" s="40"/>
      <c r="B133" s="263" t="s">
        <v>164</v>
      </c>
      <c r="C133" s="263"/>
      <c r="D133" s="273"/>
      <c r="E133" s="274"/>
      <c r="F133" s="275"/>
      <c r="G133" s="273"/>
      <c r="H133" s="138"/>
      <c r="I133" s="138"/>
      <c r="J133" s="138"/>
      <c r="K133" s="106"/>
      <c r="L133" s="106"/>
      <c r="M133" s="40"/>
      <c r="N133" s="40"/>
      <c r="O133" s="40"/>
      <c r="P133" s="40"/>
      <c r="Q133" s="40"/>
      <c r="R133" s="40"/>
      <c r="S133" s="40"/>
      <c r="T133" s="40"/>
      <c r="U133" s="40"/>
      <c r="V133" s="40"/>
    </row>
    <row r="134" spans="1:22" x14ac:dyDescent="0.25">
      <c r="A134" s="40"/>
      <c r="B134" s="40"/>
      <c r="C134" s="134"/>
      <c r="D134" s="135"/>
      <c r="E134" s="136"/>
      <c r="F134" s="106"/>
      <c r="G134" s="137"/>
      <c r="H134" s="138"/>
      <c r="I134" s="138"/>
      <c r="J134" s="138"/>
      <c r="K134" s="106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</row>
    <row r="135" spans="1:22" x14ac:dyDescent="0.25">
      <c r="A135" s="40"/>
      <c r="B135" s="40"/>
      <c r="C135" s="134"/>
      <c r="D135" s="135"/>
      <c r="E135" s="136"/>
      <c r="F135" s="106"/>
      <c r="G135" s="137"/>
      <c r="H135" s="138"/>
      <c r="I135" s="138"/>
      <c r="J135" s="138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</row>
    <row r="136" spans="1:22" x14ac:dyDescent="0.25">
      <c r="A136" s="40"/>
      <c r="B136" s="40"/>
      <c r="C136" s="134"/>
      <c r="D136" s="135"/>
      <c r="E136" s="136"/>
      <c r="F136" s="106"/>
      <c r="G136" s="137"/>
      <c r="H136" s="138"/>
      <c r="I136" s="138"/>
      <c r="J136" s="138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</row>
    <row r="137" spans="1:22" x14ac:dyDescent="0.25">
      <c r="A137" s="40"/>
      <c r="B137" s="40"/>
      <c r="C137" s="134"/>
      <c r="D137" s="135"/>
      <c r="E137" s="136"/>
      <c r="F137" s="106"/>
      <c r="G137" s="137"/>
      <c r="H137" s="138"/>
      <c r="I137" s="138"/>
      <c r="J137" s="138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</row>
    <row r="138" spans="1:22" x14ac:dyDescent="0.25">
      <c r="A138" s="40"/>
      <c r="B138" s="40"/>
      <c r="C138" s="134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</row>
    <row r="139" spans="1:22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</row>
    <row r="140" spans="1:22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</row>
    <row r="141" spans="1:22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</row>
    <row r="142" spans="1:22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</row>
    <row r="143" spans="1:22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</row>
    <row r="144" spans="1:22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</row>
    <row r="145" spans="1:22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</row>
    <row r="146" spans="1:22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</row>
    <row r="147" spans="1:22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N147" s="40"/>
      <c r="O147" s="40"/>
      <c r="P147" s="40"/>
      <c r="Q147" s="40"/>
      <c r="R147" s="40"/>
      <c r="S147" s="40"/>
      <c r="T147" s="40"/>
      <c r="U147" s="40"/>
      <c r="V147" s="40"/>
    </row>
    <row r="148" spans="1:22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N148" s="40"/>
      <c r="O148" s="40"/>
      <c r="P148" s="40"/>
      <c r="Q148" s="40"/>
      <c r="R148" s="40"/>
      <c r="S148" s="40"/>
      <c r="T148" s="40"/>
      <c r="U148" s="40"/>
      <c r="V148" s="40"/>
    </row>
    <row r="149" spans="1:22" x14ac:dyDescent="0.25">
      <c r="A149" s="106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</row>
    <row r="150" spans="1:22" x14ac:dyDescent="0.25">
      <c r="A150" s="106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</row>
    <row r="151" spans="1:22" x14ac:dyDescent="0.25">
      <c r="A151" s="106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</row>
    <row r="152" spans="1:22" x14ac:dyDescent="0.25">
      <c r="A152" s="106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</row>
    <row r="153" spans="1:22" x14ac:dyDescent="0.25">
      <c r="A153" s="106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</row>
    <row r="154" spans="1:22" x14ac:dyDescent="0.25">
      <c r="A154" s="106"/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1:22" x14ac:dyDescent="0.25">
      <c r="A155" s="106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22" x14ac:dyDescent="0.25">
      <c r="A156" s="106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22" x14ac:dyDescent="0.25"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22" x14ac:dyDescent="0.25">
      <c r="B158" s="40"/>
      <c r="C158" s="40"/>
    </row>
  </sheetData>
  <mergeCells count="76">
    <mergeCell ref="F70:G70"/>
    <mergeCell ref="B56:B57"/>
    <mergeCell ref="C56:C57"/>
    <mergeCell ref="D56:D57"/>
    <mergeCell ref="E56:E57"/>
    <mergeCell ref="F63:G63"/>
    <mergeCell ref="F66:G66"/>
    <mergeCell ref="F67:G67"/>
    <mergeCell ref="F68:G68"/>
    <mergeCell ref="F69:G69"/>
    <mergeCell ref="F56:G56"/>
    <mergeCell ref="F65:G65"/>
    <mergeCell ref="B109:C109"/>
    <mergeCell ref="B72:D72"/>
    <mergeCell ref="B100:E100"/>
    <mergeCell ref="I103:J108"/>
    <mergeCell ref="C91:C92"/>
    <mergeCell ref="D91:D92"/>
    <mergeCell ref="E91:E92"/>
    <mergeCell ref="F91:F92"/>
    <mergeCell ref="C93:C94"/>
    <mergeCell ref="D93:D94"/>
    <mergeCell ref="E93:E94"/>
    <mergeCell ref="F93:F94"/>
    <mergeCell ref="C95:C96"/>
    <mergeCell ref="D95:D96"/>
    <mergeCell ref="E95:E96"/>
    <mergeCell ref="F95:F96"/>
    <mergeCell ref="F39:G39"/>
    <mergeCell ref="K39:K41"/>
    <mergeCell ref="F40:G40"/>
    <mergeCell ref="F41:G41"/>
    <mergeCell ref="F42:G42"/>
    <mergeCell ref="K42:K44"/>
    <mergeCell ref="F43:G43"/>
    <mergeCell ref="F44:G44"/>
    <mergeCell ref="H21:I21"/>
    <mergeCell ref="F36:G36"/>
    <mergeCell ref="K36:K38"/>
    <mergeCell ref="F37:G37"/>
    <mergeCell ref="F38:G38"/>
    <mergeCell ref="K33:K35"/>
    <mergeCell ref="F34:G34"/>
    <mergeCell ref="F35:G35"/>
    <mergeCell ref="F33:G33"/>
    <mergeCell ref="B21:B22"/>
    <mergeCell ref="C21:C22"/>
    <mergeCell ref="D21:D22"/>
    <mergeCell ref="E21:E22"/>
    <mergeCell ref="F21:G21"/>
    <mergeCell ref="C47:C48"/>
    <mergeCell ref="D47:D48"/>
    <mergeCell ref="E47:E48"/>
    <mergeCell ref="F47:G47"/>
    <mergeCell ref="B47:B48"/>
    <mergeCell ref="H56:I56"/>
    <mergeCell ref="F61:G61"/>
    <mergeCell ref="F62:G62"/>
    <mergeCell ref="F64:G64"/>
    <mergeCell ref="B60:I60"/>
    <mergeCell ref="B46:I46"/>
    <mergeCell ref="B55:I55"/>
    <mergeCell ref="B5:I5"/>
    <mergeCell ref="B20:I20"/>
    <mergeCell ref="B89:F89"/>
    <mergeCell ref="B77:F77"/>
    <mergeCell ref="B6:B7"/>
    <mergeCell ref="C6:C7"/>
    <mergeCell ref="D6:D7"/>
    <mergeCell ref="E6:E7"/>
    <mergeCell ref="F6:G6"/>
    <mergeCell ref="H6:I6"/>
    <mergeCell ref="B31:J31"/>
    <mergeCell ref="F32:G32"/>
    <mergeCell ref="G77:I77"/>
    <mergeCell ref="H47:I47"/>
  </mergeCells>
  <hyperlinks>
    <hyperlink ref="J29" location="Wday.ru!A1" display="&lt;&lt; наверх"/>
    <hyperlink ref="J54" location="Wday.ru!A1" display="&lt;&lt; наверх"/>
    <hyperlink ref="H71" location="Wday.ru!A1" display="&lt;&lt; наверх"/>
    <hyperlink ref="E1" location="TITLE!A1" display="TITLE"/>
    <hyperlink ref="D124" location="Wday.ru!A1" display="&lt;&lt; наверх"/>
    <hyperlink ref="G91" r:id="rId1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7"/>
  <sheetViews>
    <sheetView showGridLines="0" topLeftCell="A61" zoomScale="110" zoomScaleNormal="110" workbookViewId="0">
      <selection activeCell="J63" sqref="J63"/>
    </sheetView>
  </sheetViews>
  <sheetFormatPr defaultColWidth="18.81640625" defaultRowHeight="11.5" x14ac:dyDescent="0.25"/>
  <cols>
    <col min="1" max="1" width="1.7265625" style="107" customWidth="1"/>
    <col min="2" max="2" width="26.1796875" style="107" customWidth="1"/>
    <col min="3" max="3" width="18.7265625" style="107" customWidth="1"/>
    <col min="4" max="4" width="15.6328125" style="107" customWidth="1"/>
    <col min="5" max="5" width="14.36328125" style="107" customWidth="1"/>
    <col min="6" max="6" width="9.7265625" style="107" customWidth="1"/>
    <col min="7" max="7" width="11" style="107" customWidth="1"/>
    <col min="8" max="8" width="16.26953125" style="107" bestFit="1" customWidth="1"/>
    <col min="9" max="9" width="16.54296875" style="107" customWidth="1"/>
    <col min="10" max="10" width="16.26953125" style="107" bestFit="1" customWidth="1"/>
    <col min="11" max="11" width="12.453125" style="107" customWidth="1"/>
    <col min="12" max="13" width="14.81640625" style="107" customWidth="1"/>
    <col min="14" max="16384" width="18.81640625" style="107"/>
  </cols>
  <sheetData>
    <row r="1" spans="1:19" ht="12.75" x14ac:dyDescent="0.2">
      <c r="A1" s="106"/>
      <c r="B1" s="106"/>
      <c r="C1" s="106"/>
      <c r="D1" s="9" t="s">
        <v>2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12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7.5" x14ac:dyDescent="0.35">
      <c r="A3" s="106"/>
      <c r="B3" s="106"/>
      <c r="C3" s="106"/>
      <c r="E3" s="108" t="s">
        <v>301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ht="15" thickBot="1" x14ac:dyDescent="0.4">
      <c r="A4" s="106"/>
      <c r="B4" s="106"/>
      <c r="C4" s="106"/>
      <c r="D4" s="106"/>
      <c r="E4" s="106"/>
      <c r="F4" s="106"/>
      <c r="G4" s="106"/>
      <c r="H4" s="106"/>
      <c r="I4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4.75" customHeight="1" thickBot="1" x14ac:dyDescent="0.3">
      <c r="A5" s="106"/>
      <c r="B5" s="897" t="s">
        <v>101</v>
      </c>
      <c r="C5" s="898"/>
      <c r="D5" s="898"/>
      <c r="E5" s="898"/>
      <c r="F5" s="898"/>
      <c r="G5" s="898"/>
      <c r="H5" s="898"/>
      <c r="I5" s="899"/>
      <c r="J5" s="106"/>
      <c r="K5" s="106"/>
      <c r="L5" s="106"/>
      <c r="M5" s="106"/>
      <c r="N5" s="106"/>
      <c r="O5" s="106"/>
      <c r="P5" s="106"/>
      <c r="Q5" s="106"/>
      <c r="R5" s="106"/>
    </row>
    <row r="6" spans="1:19" x14ac:dyDescent="0.25">
      <c r="A6" s="106"/>
      <c r="B6" s="953" t="s">
        <v>11</v>
      </c>
      <c r="C6" s="925" t="s">
        <v>12</v>
      </c>
      <c r="D6" s="956" t="s">
        <v>42</v>
      </c>
      <c r="E6" s="958" t="s">
        <v>102</v>
      </c>
      <c r="F6" s="962" t="s">
        <v>103</v>
      </c>
      <c r="G6" s="961"/>
      <c r="H6" s="962" t="s">
        <v>104</v>
      </c>
      <c r="I6" s="961"/>
      <c r="J6" s="106"/>
      <c r="K6" s="106"/>
      <c r="L6" s="106"/>
      <c r="M6" s="106"/>
      <c r="N6" s="106"/>
      <c r="O6" s="106"/>
      <c r="P6" s="106"/>
      <c r="Q6" s="106"/>
      <c r="R6" s="106"/>
    </row>
    <row r="7" spans="1:19" ht="18.5" customHeight="1" x14ac:dyDescent="0.25">
      <c r="A7" s="106"/>
      <c r="B7" s="954"/>
      <c r="C7" s="955"/>
      <c r="D7" s="957"/>
      <c r="E7" s="959"/>
      <c r="F7" s="109" t="s">
        <v>15</v>
      </c>
      <c r="G7" s="110" t="s">
        <v>16</v>
      </c>
      <c r="H7" s="109" t="s">
        <v>15</v>
      </c>
      <c r="I7" s="110" t="s">
        <v>16</v>
      </c>
      <c r="J7" s="106"/>
      <c r="K7" s="106"/>
      <c r="L7" s="106"/>
      <c r="M7" s="106"/>
      <c r="N7" s="106"/>
      <c r="O7" s="106"/>
      <c r="P7" s="106"/>
      <c r="Q7" s="106"/>
      <c r="R7" s="106"/>
    </row>
    <row r="8" spans="1:19" ht="15" customHeight="1" x14ac:dyDescent="0.25">
      <c r="A8" s="106"/>
      <c r="B8" s="111" t="s">
        <v>105</v>
      </c>
      <c r="C8" s="112" t="s">
        <v>106</v>
      </c>
      <c r="D8" s="113">
        <v>1000</v>
      </c>
      <c r="E8" s="738" t="s">
        <v>274</v>
      </c>
      <c r="F8" s="484">
        <f t="shared" ref="F8:F19" si="0">G8*1500</f>
        <v>1200000</v>
      </c>
      <c r="G8" s="116">
        <v>800</v>
      </c>
      <c r="H8" s="115">
        <f>I8*2500</f>
        <v>1625000</v>
      </c>
      <c r="I8" s="116">
        <v>650</v>
      </c>
      <c r="J8" s="106"/>
      <c r="K8" s="106"/>
      <c r="L8" s="106"/>
      <c r="M8" s="106"/>
      <c r="N8" s="106"/>
      <c r="O8" s="106"/>
      <c r="P8" s="106"/>
      <c r="Q8" s="106"/>
      <c r="R8" s="106"/>
    </row>
    <row r="9" spans="1:19" ht="15" customHeight="1" x14ac:dyDescent="0.25">
      <c r="A9" s="106"/>
      <c r="B9" s="117" t="s">
        <v>224</v>
      </c>
      <c r="C9" s="118" t="s">
        <v>106</v>
      </c>
      <c r="D9" s="119">
        <v>800</v>
      </c>
      <c r="E9" s="225" t="s">
        <v>274</v>
      </c>
      <c r="F9" s="736">
        <f t="shared" si="0"/>
        <v>900000</v>
      </c>
      <c r="G9" s="122">
        <v>600</v>
      </c>
      <c r="H9" s="121">
        <f t="shared" ref="H9:H19" si="1">I9*2500</f>
        <v>1125000</v>
      </c>
      <c r="I9" s="122">
        <v>450</v>
      </c>
      <c r="J9" s="106"/>
      <c r="K9" s="106"/>
      <c r="L9" s="106"/>
      <c r="M9" s="106"/>
      <c r="N9" s="106"/>
      <c r="O9" s="106"/>
      <c r="P9" s="106"/>
      <c r="Q9" s="106"/>
      <c r="R9" s="106"/>
    </row>
    <row r="10" spans="1:19" ht="15" customHeight="1" x14ac:dyDescent="0.25">
      <c r="A10" s="106"/>
      <c r="B10" s="117" t="s">
        <v>107</v>
      </c>
      <c r="C10" s="118" t="s">
        <v>106</v>
      </c>
      <c r="D10" s="119">
        <v>500</v>
      </c>
      <c r="E10" s="225" t="s">
        <v>274</v>
      </c>
      <c r="F10" s="736">
        <f t="shared" si="0"/>
        <v>675000</v>
      </c>
      <c r="G10" s="122">
        <v>450</v>
      </c>
      <c r="H10" s="121">
        <f t="shared" si="1"/>
        <v>1000000</v>
      </c>
      <c r="I10" s="122">
        <v>400</v>
      </c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19" ht="15" customHeight="1" x14ac:dyDescent="0.25">
      <c r="A11" s="106"/>
      <c r="B11" s="117" t="s">
        <v>108</v>
      </c>
      <c r="C11" s="118" t="s">
        <v>106</v>
      </c>
      <c r="D11" s="119">
        <v>390</v>
      </c>
      <c r="E11" s="225" t="s">
        <v>274</v>
      </c>
      <c r="F11" s="736">
        <f t="shared" si="0"/>
        <v>525000</v>
      </c>
      <c r="G11" s="122">
        <v>350</v>
      </c>
      <c r="H11" s="121">
        <f t="shared" si="1"/>
        <v>750000</v>
      </c>
      <c r="I11" s="122">
        <v>300</v>
      </c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19" ht="15" customHeight="1" x14ac:dyDescent="0.25">
      <c r="A12" s="106"/>
      <c r="B12" s="117" t="s">
        <v>580</v>
      </c>
      <c r="C12" s="118" t="s">
        <v>110</v>
      </c>
      <c r="D12" s="119">
        <v>420</v>
      </c>
      <c r="E12" s="225" t="s">
        <v>274</v>
      </c>
      <c r="F12" s="736">
        <f t="shared" si="0"/>
        <v>540000</v>
      </c>
      <c r="G12" s="122">
        <v>360</v>
      </c>
      <c r="H12" s="121">
        <f t="shared" si="1"/>
        <v>750000</v>
      </c>
      <c r="I12" s="122">
        <v>300</v>
      </c>
      <c r="J12" s="106"/>
      <c r="K12" s="106"/>
      <c r="L12" s="106"/>
      <c r="M12" s="106"/>
      <c r="N12" s="106"/>
      <c r="O12" s="106"/>
      <c r="P12" s="106"/>
      <c r="Q12" s="106"/>
      <c r="R12" s="106"/>
    </row>
    <row r="13" spans="1:19" ht="15" customHeight="1" x14ac:dyDescent="0.25">
      <c r="A13" s="106"/>
      <c r="B13" s="117" t="s">
        <v>581</v>
      </c>
      <c r="C13" s="118" t="s">
        <v>112</v>
      </c>
      <c r="D13" s="119">
        <v>300</v>
      </c>
      <c r="E13" s="737" t="s">
        <v>274</v>
      </c>
      <c r="F13" s="485">
        <f t="shared" si="0"/>
        <v>375000</v>
      </c>
      <c r="G13" s="122">
        <v>250</v>
      </c>
      <c r="H13" s="121">
        <f t="shared" si="1"/>
        <v>500000</v>
      </c>
      <c r="I13" s="122">
        <v>200</v>
      </c>
      <c r="J13" s="106"/>
      <c r="K13" s="106"/>
      <c r="L13" s="106"/>
      <c r="M13" s="106"/>
      <c r="N13" s="106"/>
      <c r="O13" s="106"/>
      <c r="P13" s="106"/>
      <c r="Q13" s="106"/>
      <c r="R13" s="106"/>
    </row>
    <row r="14" spans="1:19" s="156" customFormat="1" ht="21" customHeight="1" x14ac:dyDescent="0.2">
      <c r="B14" s="117" t="s">
        <v>300</v>
      </c>
      <c r="C14" s="118" t="s">
        <v>115</v>
      </c>
      <c r="D14" s="119">
        <v>500</v>
      </c>
      <c r="E14" s="225" t="s">
        <v>200</v>
      </c>
      <c r="F14" s="736">
        <v>675000</v>
      </c>
      <c r="G14" s="122">
        <v>450</v>
      </c>
      <c r="H14" s="121">
        <f t="shared" si="1"/>
        <v>1000000</v>
      </c>
      <c r="I14" s="122">
        <v>400</v>
      </c>
      <c r="J14" s="292"/>
      <c r="K14" s="255"/>
      <c r="L14" s="255"/>
      <c r="M14" s="255"/>
    </row>
    <row r="15" spans="1:19" ht="15" customHeight="1" x14ac:dyDescent="0.25">
      <c r="A15" s="106"/>
      <c r="B15" s="117" t="s">
        <v>257</v>
      </c>
      <c r="C15" s="118" t="s">
        <v>112</v>
      </c>
      <c r="D15" s="119">
        <v>100</v>
      </c>
      <c r="E15" s="225" t="s">
        <v>274</v>
      </c>
      <c r="F15" s="736">
        <f t="shared" si="0"/>
        <v>120000</v>
      </c>
      <c r="G15" s="122">
        <v>80</v>
      </c>
      <c r="H15" s="121">
        <f t="shared" si="1"/>
        <v>162500</v>
      </c>
      <c r="I15" s="122">
        <v>65</v>
      </c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19" ht="15" customHeight="1" x14ac:dyDescent="0.25">
      <c r="A16" s="106"/>
      <c r="B16" s="123" t="s">
        <v>114</v>
      </c>
      <c r="C16" s="118" t="s">
        <v>115</v>
      </c>
      <c r="D16" s="119">
        <v>350</v>
      </c>
      <c r="E16" s="737" t="s">
        <v>200</v>
      </c>
      <c r="F16" s="485">
        <f t="shared" si="0"/>
        <v>450000</v>
      </c>
      <c r="G16" s="122">
        <v>300</v>
      </c>
      <c r="H16" s="121">
        <f t="shared" si="1"/>
        <v>625000</v>
      </c>
      <c r="I16" s="122">
        <v>250</v>
      </c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9" ht="15" customHeight="1" x14ac:dyDescent="0.25">
      <c r="A17" s="106"/>
      <c r="B17" s="117" t="s">
        <v>116</v>
      </c>
      <c r="C17" s="118" t="s">
        <v>115</v>
      </c>
      <c r="D17" s="119">
        <v>300</v>
      </c>
      <c r="E17" s="225" t="s">
        <v>200</v>
      </c>
      <c r="F17" s="736">
        <f t="shared" si="0"/>
        <v>375000</v>
      </c>
      <c r="G17" s="122">
        <v>250</v>
      </c>
      <c r="H17" s="121">
        <f t="shared" si="1"/>
        <v>500000</v>
      </c>
      <c r="I17" s="122">
        <v>200</v>
      </c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9" ht="15" customHeight="1" x14ac:dyDescent="0.25">
      <c r="A18" s="106"/>
      <c r="B18" s="117" t="s">
        <v>251</v>
      </c>
      <c r="C18" s="118" t="s">
        <v>115</v>
      </c>
      <c r="D18" s="119">
        <v>80</v>
      </c>
      <c r="E18" s="225" t="s">
        <v>275</v>
      </c>
      <c r="F18" s="736">
        <v>112500</v>
      </c>
      <c r="G18" s="122">
        <v>75</v>
      </c>
      <c r="H18" s="121">
        <f t="shared" ref="H18" si="2">I18*2500</f>
        <v>175000</v>
      </c>
      <c r="I18" s="122">
        <v>70</v>
      </c>
      <c r="J18" s="106"/>
      <c r="K18" s="106"/>
      <c r="L18" s="106"/>
      <c r="M18" s="106"/>
      <c r="N18" s="106"/>
      <c r="O18" s="106"/>
      <c r="P18" s="106"/>
      <c r="Q18" s="106"/>
      <c r="R18" s="106"/>
    </row>
    <row r="19" spans="1:19" ht="27.5" thickBot="1" x14ac:dyDescent="0.3">
      <c r="A19" s="106"/>
      <c r="B19" s="517" t="s">
        <v>117</v>
      </c>
      <c r="C19" s="125" t="s">
        <v>106</v>
      </c>
      <c r="D19" s="132">
        <v>500</v>
      </c>
      <c r="E19" s="228" t="s">
        <v>274</v>
      </c>
      <c r="F19" s="735">
        <f t="shared" si="0"/>
        <v>675000</v>
      </c>
      <c r="G19" s="529">
        <v>450</v>
      </c>
      <c r="H19" s="127">
        <f t="shared" si="1"/>
        <v>1000000</v>
      </c>
      <c r="I19" s="529">
        <v>400</v>
      </c>
      <c r="J19" s="106"/>
      <c r="K19" s="106"/>
      <c r="L19" s="106"/>
      <c r="M19" s="106"/>
      <c r="N19" s="106"/>
      <c r="O19" s="106"/>
      <c r="P19" s="106"/>
      <c r="Q19" s="106"/>
      <c r="R19" s="106"/>
    </row>
    <row r="20" spans="1:19" ht="12" thickBot="1" x14ac:dyDescent="0.3">
      <c r="A20" s="106"/>
      <c r="B20" s="40"/>
      <c r="C20" s="134"/>
      <c r="D20" s="135"/>
      <c r="E20" s="136"/>
      <c r="F20" s="106"/>
      <c r="G20" s="137"/>
      <c r="H20" s="138"/>
      <c r="I20" s="137"/>
      <c r="J20" s="138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9" ht="15.75" customHeight="1" thickBot="1" x14ac:dyDescent="0.3">
      <c r="A21" s="106"/>
      <c r="B21" s="897" t="s">
        <v>118</v>
      </c>
      <c r="C21" s="898"/>
      <c r="D21" s="898"/>
      <c r="E21" s="898"/>
      <c r="F21" s="898"/>
      <c r="G21" s="898"/>
      <c r="H21" s="898"/>
      <c r="I21" s="899"/>
      <c r="J21" s="106"/>
      <c r="K21" s="106"/>
      <c r="L21" s="106"/>
      <c r="M21" s="106"/>
      <c r="N21" s="106"/>
      <c r="O21" s="106"/>
      <c r="P21" s="106"/>
      <c r="Q21" s="106"/>
      <c r="R21" s="106"/>
    </row>
    <row r="22" spans="1:19" x14ac:dyDescent="0.25">
      <c r="A22" s="106"/>
      <c r="B22" s="953" t="s">
        <v>11</v>
      </c>
      <c r="C22" s="925" t="s">
        <v>12</v>
      </c>
      <c r="D22" s="956" t="s">
        <v>42</v>
      </c>
      <c r="E22" s="961" t="s">
        <v>102</v>
      </c>
      <c r="F22" s="1038" t="s">
        <v>198</v>
      </c>
      <c r="G22" s="961"/>
      <c r="H22" s="1038" t="s">
        <v>199</v>
      </c>
      <c r="I22" s="961"/>
      <c r="J22" s="106"/>
      <c r="K22" s="106"/>
      <c r="L22" s="106"/>
      <c r="M22" s="106"/>
      <c r="N22" s="106"/>
      <c r="O22" s="106"/>
      <c r="P22" s="106"/>
      <c r="Q22" s="106"/>
      <c r="R22" s="106"/>
    </row>
    <row r="23" spans="1:19" ht="18" x14ac:dyDescent="0.25">
      <c r="A23" s="106"/>
      <c r="B23" s="954"/>
      <c r="C23" s="955"/>
      <c r="D23" s="957"/>
      <c r="E23" s="1082"/>
      <c r="F23" s="436" t="s">
        <v>15</v>
      </c>
      <c r="G23" s="739" t="s">
        <v>121</v>
      </c>
      <c r="H23" s="109" t="s">
        <v>15</v>
      </c>
      <c r="I23" s="128" t="s">
        <v>271</v>
      </c>
      <c r="J23" s="106"/>
      <c r="K23" s="106"/>
      <c r="L23" s="106"/>
      <c r="M23" s="106"/>
      <c r="N23" s="106"/>
      <c r="O23" s="106"/>
      <c r="P23" s="106"/>
      <c r="Q23" s="106"/>
      <c r="R23" s="106"/>
    </row>
    <row r="24" spans="1:19" ht="18" x14ac:dyDescent="0.25">
      <c r="A24" s="106"/>
      <c r="B24" s="117" t="s">
        <v>122</v>
      </c>
      <c r="C24" s="118" t="s">
        <v>123</v>
      </c>
      <c r="D24" s="119">
        <v>700</v>
      </c>
      <c r="E24" s="120" t="s">
        <v>344</v>
      </c>
      <c r="F24" s="121">
        <f t="shared" ref="F24:F29" si="3">G24*750</f>
        <v>472500</v>
      </c>
      <c r="G24" s="129">
        <v>630</v>
      </c>
      <c r="H24" s="121">
        <f t="shared" ref="H24:H29" si="4">I24*1500</f>
        <v>825000</v>
      </c>
      <c r="I24" s="129">
        <v>550</v>
      </c>
      <c r="J24" s="106"/>
      <c r="K24" s="106"/>
      <c r="L24" s="106"/>
      <c r="M24" s="106"/>
      <c r="N24" s="106"/>
      <c r="O24" s="106"/>
      <c r="P24" s="106"/>
      <c r="Q24" s="106"/>
      <c r="R24" s="106"/>
    </row>
    <row r="25" spans="1:19" ht="18" x14ac:dyDescent="0.25">
      <c r="A25" s="106"/>
      <c r="B25" s="117" t="s">
        <v>125</v>
      </c>
      <c r="C25" s="118" t="s">
        <v>123</v>
      </c>
      <c r="D25" s="119">
        <v>550</v>
      </c>
      <c r="E25" s="120" t="s">
        <v>344</v>
      </c>
      <c r="F25" s="121">
        <f t="shared" si="3"/>
        <v>375000</v>
      </c>
      <c r="G25" s="122">
        <v>500</v>
      </c>
      <c r="H25" s="121">
        <f t="shared" si="4"/>
        <v>675000</v>
      </c>
      <c r="I25" s="122">
        <v>450</v>
      </c>
      <c r="J25" s="106"/>
      <c r="K25" s="106"/>
      <c r="L25" s="106"/>
      <c r="M25" s="106"/>
      <c r="N25" s="106"/>
      <c r="O25" s="106"/>
      <c r="P25" s="106"/>
      <c r="Q25" s="106"/>
      <c r="R25" s="106"/>
    </row>
    <row r="26" spans="1:19" ht="18" x14ac:dyDescent="0.25">
      <c r="A26" s="106"/>
      <c r="B26" s="117" t="s">
        <v>126</v>
      </c>
      <c r="C26" s="118" t="s">
        <v>123</v>
      </c>
      <c r="D26" s="119">
        <v>700</v>
      </c>
      <c r="E26" s="120" t="s">
        <v>344</v>
      </c>
      <c r="F26" s="121">
        <f t="shared" si="3"/>
        <v>450000</v>
      </c>
      <c r="G26" s="122">
        <v>600</v>
      </c>
      <c r="H26" s="121">
        <f t="shared" si="4"/>
        <v>825000</v>
      </c>
      <c r="I26" s="122">
        <v>550</v>
      </c>
      <c r="J26" s="106"/>
      <c r="K26" s="106"/>
      <c r="L26" s="106"/>
      <c r="M26" s="106"/>
      <c r="N26" s="106"/>
      <c r="O26" s="106"/>
      <c r="P26" s="106"/>
      <c r="Q26" s="106"/>
      <c r="R26" s="106"/>
    </row>
    <row r="27" spans="1:19" ht="18" x14ac:dyDescent="0.25">
      <c r="A27" s="106"/>
      <c r="B27" s="117" t="s">
        <v>193</v>
      </c>
      <c r="C27" s="118" t="s">
        <v>123</v>
      </c>
      <c r="D27" s="119">
        <v>700</v>
      </c>
      <c r="E27" s="120" t="s">
        <v>344</v>
      </c>
      <c r="F27" s="121">
        <f t="shared" si="3"/>
        <v>450000</v>
      </c>
      <c r="G27" s="122">
        <v>600</v>
      </c>
      <c r="H27" s="121">
        <f t="shared" si="4"/>
        <v>825000</v>
      </c>
      <c r="I27" s="122">
        <v>550</v>
      </c>
      <c r="J27" s="106"/>
      <c r="K27" s="106"/>
      <c r="L27" s="106"/>
      <c r="M27" s="106"/>
      <c r="N27" s="106"/>
      <c r="O27" s="106"/>
      <c r="P27" s="106"/>
      <c r="Q27" s="106"/>
      <c r="R27" s="106"/>
    </row>
    <row r="28" spans="1:19" ht="18" x14ac:dyDescent="0.25">
      <c r="A28" s="106"/>
      <c r="B28" s="117" t="s">
        <v>194</v>
      </c>
      <c r="C28" s="118" t="s">
        <v>123</v>
      </c>
      <c r="D28" s="119">
        <v>900</v>
      </c>
      <c r="E28" s="120" t="s">
        <v>344</v>
      </c>
      <c r="F28" s="121">
        <f t="shared" si="3"/>
        <v>600000</v>
      </c>
      <c r="G28" s="122">
        <v>800</v>
      </c>
      <c r="H28" s="121">
        <f t="shared" si="4"/>
        <v>1050000</v>
      </c>
      <c r="I28" s="122">
        <v>700</v>
      </c>
      <c r="J28" s="106"/>
      <c r="K28" s="106"/>
      <c r="L28" s="106"/>
      <c r="M28" s="106"/>
      <c r="N28" s="106"/>
      <c r="O28" s="106"/>
      <c r="P28" s="106"/>
      <c r="Q28" s="106"/>
      <c r="R28" s="106"/>
    </row>
    <row r="29" spans="1:19" x14ac:dyDescent="0.25">
      <c r="A29" s="106"/>
      <c r="B29" s="117" t="s">
        <v>529</v>
      </c>
      <c r="C29" s="118" t="s">
        <v>123</v>
      </c>
      <c r="D29" s="119">
        <v>1400</v>
      </c>
      <c r="E29" s="120" t="s">
        <v>533</v>
      </c>
      <c r="F29" s="121">
        <f t="shared" si="3"/>
        <v>900000</v>
      </c>
      <c r="G29" s="122">
        <v>1200</v>
      </c>
      <c r="H29" s="121">
        <f t="shared" si="4"/>
        <v>1500000</v>
      </c>
      <c r="I29" s="122">
        <v>1000</v>
      </c>
      <c r="J29" s="106"/>
      <c r="K29" s="106"/>
      <c r="L29" s="106"/>
      <c r="M29" s="106"/>
      <c r="N29" s="106"/>
      <c r="O29" s="106"/>
      <c r="P29" s="106"/>
      <c r="Q29" s="106"/>
      <c r="R29" s="106"/>
    </row>
    <row r="30" spans="1:19" ht="12" thickBot="1" x14ac:dyDescent="0.3">
      <c r="A30" s="106"/>
      <c r="B30" s="130" t="s">
        <v>129</v>
      </c>
      <c r="C30" s="131" t="s">
        <v>106</v>
      </c>
      <c r="D30" s="132">
        <v>250000</v>
      </c>
      <c r="E30" s="126" t="s">
        <v>274</v>
      </c>
      <c r="F30" s="127" t="s">
        <v>169</v>
      </c>
      <c r="G30" s="133" t="s">
        <v>169</v>
      </c>
      <c r="H30" s="127" t="s">
        <v>169</v>
      </c>
      <c r="I30" s="133" t="s">
        <v>169</v>
      </c>
      <c r="J30" s="106"/>
      <c r="K30" s="106"/>
      <c r="L30" s="106"/>
      <c r="M30" s="106"/>
      <c r="N30" s="106"/>
      <c r="O30" s="106"/>
      <c r="P30" s="106"/>
      <c r="Q30" s="106"/>
      <c r="R30" s="106"/>
    </row>
    <row r="31" spans="1:19" ht="12.5" x14ac:dyDescent="0.25">
      <c r="A31" s="106"/>
      <c r="B31" s="40" t="s">
        <v>30</v>
      </c>
      <c r="C31" s="134"/>
      <c r="D31" s="135"/>
      <c r="E31" s="136"/>
      <c r="F31" s="106"/>
      <c r="G31" s="137"/>
      <c r="H31" s="138"/>
      <c r="I31" s="137"/>
      <c r="J31" s="139" t="s">
        <v>31</v>
      </c>
      <c r="K31" s="106"/>
      <c r="L31" s="106"/>
      <c r="M31" s="106"/>
      <c r="N31" s="106"/>
      <c r="O31" s="106"/>
      <c r="P31" s="106"/>
      <c r="Q31" s="106"/>
      <c r="R31" s="106"/>
      <c r="S31" s="106"/>
    </row>
    <row r="32" spans="1:19" ht="12" thickBot="1" x14ac:dyDescent="0.3">
      <c r="A32" s="106"/>
      <c r="B32" s="40"/>
      <c r="C32" s="134"/>
      <c r="D32" s="135"/>
      <c r="E32" s="136"/>
      <c r="F32" s="106"/>
      <c r="G32" s="137"/>
      <c r="H32" s="138"/>
      <c r="I32" s="137"/>
      <c r="J32" s="138"/>
      <c r="K32" s="106"/>
      <c r="L32" s="106"/>
      <c r="M32" s="106"/>
      <c r="N32" s="106"/>
      <c r="O32" s="106"/>
      <c r="P32" s="106"/>
      <c r="Q32" s="106"/>
      <c r="R32" s="106"/>
      <c r="S32" s="106"/>
    </row>
    <row r="33" spans="1:20" ht="12" thickBot="1" x14ac:dyDescent="0.3">
      <c r="A33" s="106"/>
      <c r="B33" s="897" t="s">
        <v>246</v>
      </c>
      <c r="C33" s="898"/>
      <c r="D33" s="898"/>
      <c r="E33" s="898"/>
      <c r="F33" s="898"/>
      <c r="G33" s="898"/>
      <c r="H33" s="898"/>
      <c r="I33" s="898"/>
      <c r="J33" s="899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20" ht="12" thickBot="1" x14ac:dyDescent="0.3">
      <c r="A34" s="106"/>
      <c r="B34" s="140" t="s">
        <v>39</v>
      </c>
      <c r="C34" s="141" t="s">
        <v>12</v>
      </c>
      <c r="D34" s="141" t="s">
        <v>132</v>
      </c>
      <c r="E34" s="141" t="s">
        <v>41</v>
      </c>
      <c r="F34" s="1039" t="s">
        <v>42</v>
      </c>
      <c r="G34" s="1040"/>
      <c r="H34" s="141" t="s">
        <v>43</v>
      </c>
      <c r="I34" s="141" t="s">
        <v>44</v>
      </c>
      <c r="J34" s="142" t="s">
        <v>45</v>
      </c>
      <c r="K34" s="106"/>
      <c r="L34" s="106"/>
      <c r="M34" s="106"/>
      <c r="N34" s="106"/>
      <c r="O34" s="106"/>
      <c r="P34" s="106"/>
      <c r="Q34" s="106"/>
      <c r="R34" s="106"/>
      <c r="S34" s="106"/>
    </row>
    <row r="35" spans="1:20" ht="18" x14ac:dyDescent="0.25">
      <c r="A35" s="106"/>
      <c r="B35" s="437" t="s">
        <v>133</v>
      </c>
      <c r="C35" s="144" t="s">
        <v>364</v>
      </c>
      <c r="D35" s="144" t="s">
        <v>582</v>
      </c>
      <c r="E35" s="145" t="s">
        <v>19</v>
      </c>
      <c r="F35" s="1041">
        <v>1200</v>
      </c>
      <c r="G35" s="1041"/>
      <c r="H35" s="473">
        <v>100000</v>
      </c>
      <c r="I35" s="473">
        <v>30000</v>
      </c>
      <c r="J35" s="472">
        <f>F35*H35/1000</f>
        <v>120000</v>
      </c>
      <c r="K35" s="1075"/>
      <c r="L35" s="439"/>
      <c r="M35" s="440"/>
      <c r="N35" s="106"/>
      <c r="O35" s="106"/>
      <c r="P35" s="106"/>
      <c r="Q35" s="106"/>
      <c r="R35" s="106"/>
      <c r="S35" s="106"/>
      <c r="T35" s="106"/>
    </row>
    <row r="36" spans="1:20" ht="18" x14ac:dyDescent="0.25">
      <c r="A36" s="106"/>
      <c r="B36" s="441" t="s">
        <v>137</v>
      </c>
      <c r="C36" s="442" t="s">
        <v>134</v>
      </c>
      <c r="D36" s="442" t="s">
        <v>582</v>
      </c>
      <c r="E36" s="443" t="s">
        <v>19</v>
      </c>
      <c r="F36" s="1033">
        <v>1100</v>
      </c>
      <c r="G36" s="1034"/>
      <c r="H36" s="444">
        <v>300000</v>
      </c>
      <c r="I36" s="444">
        <v>100000</v>
      </c>
      <c r="J36" s="445">
        <f t="shared" ref="J36:J46" si="5">F36*H36/1000</f>
        <v>330000</v>
      </c>
      <c r="K36" s="1076"/>
      <c r="L36" s="290"/>
      <c r="M36" s="106"/>
      <c r="N36" s="290"/>
      <c r="O36" s="106"/>
      <c r="P36" s="106"/>
      <c r="Q36" s="106"/>
      <c r="R36" s="106"/>
      <c r="S36" s="106"/>
    </row>
    <row r="37" spans="1:20" ht="18.5" thickBot="1" x14ac:dyDescent="0.3">
      <c r="A37" s="106"/>
      <c r="B37" s="146" t="s">
        <v>138</v>
      </c>
      <c r="C37" s="446" t="s">
        <v>134</v>
      </c>
      <c r="D37" s="446" t="s">
        <v>176</v>
      </c>
      <c r="E37" s="447" t="s">
        <v>19</v>
      </c>
      <c r="F37" s="1037">
        <v>1000</v>
      </c>
      <c r="G37" s="1037"/>
      <c r="H37" s="459">
        <v>500000</v>
      </c>
      <c r="I37" s="459">
        <v>150000</v>
      </c>
      <c r="J37" s="448">
        <f t="shared" si="5"/>
        <v>500000</v>
      </c>
      <c r="K37" s="1076"/>
      <c r="L37" s="106"/>
      <c r="M37" s="106"/>
      <c r="N37" s="106"/>
      <c r="O37" s="106"/>
      <c r="P37" s="106"/>
      <c r="Q37" s="106"/>
      <c r="R37" s="106"/>
      <c r="S37" s="106"/>
    </row>
    <row r="38" spans="1:20" ht="18" x14ac:dyDescent="0.25">
      <c r="A38" s="106"/>
      <c r="B38" s="143" t="s">
        <v>139</v>
      </c>
      <c r="C38" s="144" t="s">
        <v>134</v>
      </c>
      <c r="D38" s="144" t="s">
        <v>177</v>
      </c>
      <c r="E38" s="145" t="s">
        <v>19</v>
      </c>
      <c r="F38" s="1031">
        <v>1300</v>
      </c>
      <c r="G38" s="1032"/>
      <c r="H38" s="473">
        <v>100000</v>
      </c>
      <c r="I38" s="473">
        <v>30000</v>
      </c>
      <c r="J38" s="474">
        <f t="shared" si="5"/>
        <v>130000</v>
      </c>
      <c r="K38" s="1075"/>
      <c r="L38" s="439"/>
      <c r="M38" s="440"/>
      <c r="N38" s="106"/>
      <c r="O38" s="290"/>
      <c r="P38" s="106"/>
      <c r="Q38" s="106"/>
      <c r="R38" s="106"/>
      <c r="S38" s="106"/>
      <c r="T38" s="106"/>
    </row>
    <row r="39" spans="1:20" ht="18" x14ac:dyDescent="0.25">
      <c r="A39" s="106"/>
      <c r="B39" s="441" t="s">
        <v>178</v>
      </c>
      <c r="C39" s="442" t="s">
        <v>134</v>
      </c>
      <c r="D39" s="442" t="s">
        <v>177</v>
      </c>
      <c r="E39" s="443" t="s">
        <v>19</v>
      </c>
      <c r="F39" s="1033">
        <v>1200</v>
      </c>
      <c r="G39" s="1034"/>
      <c r="H39" s="444">
        <v>300000</v>
      </c>
      <c r="I39" s="444">
        <v>100000</v>
      </c>
      <c r="J39" s="445">
        <f t="shared" si="5"/>
        <v>360000</v>
      </c>
      <c r="K39" s="1076"/>
      <c r="L39" s="106"/>
      <c r="M39" s="106"/>
      <c r="N39" s="106"/>
      <c r="O39" s="106"/>
      <c r="P39" s="106"/>
      <c r="Q39" s="106"/>
      <c r="R39" s="106"/>
      <c r="S39" s="106"/>
    </row>
    <row r="40" spans="1:20" ht="18.5" thickBot="1" x14ac:dyDescent="0.3">
      <c r="A40" s="106"/>
      <c r="B40" s="146" t="s">
        <v>179</v>
      </c>
      <c r="C40" s="446" t="s">
        <v>134</v>
      </c>
      <c r="D40" s="446" t="s">
        <v>177</v>
      </c>
      <c r="E40" s="447" t="s">
        <v>19</v>
      </c>
      <c r="F40" s="1037">
        <v>1100</v>
      </c>
      <c r="G40" s="1037"/>
      <c r="H40" s="459">
        <v>500000</v>
      </c>
      <c r="I40" s="459">
        <v>150000</v>
      </c>
      <c r="J40" s="448">
        <f t="shared" si="5"/>
        <v>550000</v>
      </c>
      <c r="K40" s="1076"/>
      <c r="L40" s="290"/>
      <c r="M40" s="106"/>
      <c r="N40" s="290"/>
      <c r="O40" s="106"/>
      <c r="P40" s="106"/>
      <c r="Q40" s="106"/>
      <c r="R40" s="106"/>
      <c r="S40" s="106"/>
    </row>
    <row r="41" spans="1:20" ht="18" x14ac:dyDescent="0.25">
      <c r="A41" s="106"/>
      <c r="B41" s="143" t="s">
        <v>180</v>
      </c>
      <c r="C41" s="144" t="s">
        <v>134</v>
      </c>
      <c r="D41" s="144" t="s">
        <v>583</v>
      </c>
      <c r="E41" s="145" t="s">
        <v>19</v>
      </c>
      <c r="F41" s="1031">
        <v>1400</v>
      </c>
      <c r="G41" s="1032"/>
      <c r="H41" s="473">
        <v>100000</v>
      </c>
      <c r="I41" s="473">
        <v>30000</v>
      </c>
      <c r="J41" s="474">
        <f t="shared" si="5"/>
        <v>140000</v>
      </c>
      <c r="K41" s="1075"/>
      <c r="L41" s="439"/>
      <c r="M41" s="440"/>
      <c r="N41" s="106"/>
      <c r="O41" s="290"/>
      <c r="P41" s="106"/>
      <c r="Q41" s="106"/>
      <c r="R41" s="106"/>
      <c r="S41" s="106"/>
      <c r="T41" s="106"/>
    </row>
    <row r="42" spans="1:20" ht="18" x14ac:dyDescent="0.25">
      <c r="A42" s="106"/>
      <c r="B42" s="441" t="s">
        <v>181</v>
      </c>
      <c r="C42" s="442" t="s">
        <v>134</v>
      </c>
      <c r="D42" s="442" t="s">
        <v>135</v>
      </c>
      <c r="E42" s="443" t="s">
        <v>19</v>
      </c>
      <c r="F42" s="1033">
        <v>1300</v>
      </c>
      <c r="G42" s="1034"/>
      <c r="H42" s="444">
        <v>300000</v>
      </c>
      <c r="I42" s="444">
        <v>100000</v>
      </c>
      <c r="J42" s="445">
        <f t="shared" si="5"/>
        <v>390000</v>
      </c>
      <c r="K42" s="1076"/>
      <c r="L42" s="106"/>
      <c r="M42" s="106"/>
      <c r="N42" s="106"/>
      <c r="O42" s="106"/>
      <c r="P42" s="106"/>
      <c r="Q42" s="106"/>
      <c r="R42" s="106"/>
      <c r="S42" s="106"/>
    </row>
    <row r="43" spans="1:20" ht="18.5" thickBot="1" x14ac:dyDescent="0.3">
      <c r="A43" s="106"/>
      <c r="B43" s="146" t="s">
        <v>365</v>
      </c>
      <c r="C43" s="446" t="s">
        <v>134</v>
      </c>
      <c r="D43" s="446" t="s">
        <v>135</v>
      </c>
      <c r="E43" s="447" t="s">
        <v>19</v>
      </c>
      <c r="F43" s="1037">
        <v>1200</v>
      </c>
      <c r="G43" s="1037"/>
      <c r="H43" s="459">
        <v>500000</v>
      </c>
      <c r="I43" s="459">
        <v>150000</v>
      </c>
      <c r="J43" s="448">
        <f t="shared" si="5"/>
        <v>600000</v>
      </c>
      <c r="K43" s="1076"/>
      <c r="L43" s="290"/>
      <c r="M43" s="106"/>
      <c r="N43" s="290"/>
      <c r="O43" s="106"/>
      <c r="P43" s="106"/>
      <c r="Q43" s="106"/>
      <c r="R43" s="106"/>
      <c r="S43" s="106"/>
    </row>
    <row r="44" spans="1:20" x14ac:dyDescent="0.25">
      <c r="A44" s="106"/>
      <c r="B44" s="143" t="s">
        <v>366</v>
      </c>
      <c r="C44" s="144" t="s">
        <v>134</v>
      </c>
      <c r="D44" s="144" t="s">
        <v>225</v>
      </c>
      <c r="E44" s="145" t="s">
        <v>19</v>
      </c>
      <c r="F44" s="1031">
        <v>1300</v>
      </c>
      <c r="G44" s="1032"/>
      <c r="H44" s="473">
        <v>100000</v>
      </c>
      <c r="I44" s="473">
        <v>30000</v>
      </c>
      <c r="J44" s="474">
        <f t="shared" si="5"/>
        <v>130000</v>
      </c>
      <c r="K44" s="1075"/>
      <c r="L44" s="439"/>
      <c r="M44" s="440"/>
      <c r="N44" s="106"/>
      <c r="O44" s="290"/>
      <c r="P44" s="106"/>
      <c r="Q44" s="106"/>
      <c r="R44" s="106"/>
      <c r="S44" s="106"/>
      <c r="T44" s="106"/>
    </row>
    <row r="45" spans="1:20" x14ac:dyDescent="0.25">
      <c r="A45" s="106"/>
      <c r="B45" s="441" t="s">
        <v>367</v>
      </c>
      <c r="C45" s="442" t="s">
        <v>134</v>
      </c>
      <c r="D45" s="442" t="s">
        <v>225</v>
      </c>
      <c r="E45" s="443" t="s">
        <v>19</v>
      </c>
      <c r="F45" s="1033">
        <v>1200</v>
      </c>
      <c r="G45" s="1034"/>
      <c r="H45" s="444">
        <v>300000</v>
      </c>
      <c r="I45" s="444">
        <v>100000</v>
      </c>
      <c r="J45" s="445">
        <f t="shared" si="5"/>
        <v>360000</v>
      </c>
      <c r="K45" s="1076"/>
      <c r="L45" s="106"/>
      <c r="M45" s="106"/>
      <c r="N45" s="106"/>
      <c r="O45" s="106"/>
      <c r="P45" s="106"/>
      <c r="Q45" s="106"/>
      <c r="R45" s="106"/>
      <c r="S45" s="106"/>
    </row>
    <row r="46" spans="1:20" ht="12" thickBot="1" x14ac:dyDescent="0.3">
      <c r="A46" s="106"/>
      <c r="B46" s="449" t="s">
        <v>368</v>
      </c>
      <c r="C46" s="450" t="s">
        <v>134</v>
      </c>
      <c r="D46" s="450" t="s">
        <v>225</v>
      </c>
      <c r="E46" s="456" t="s">
        <v>19</v>
      </c>
      <c r="F46" s="1035">
        <v>1100</v>
      </c>
      <c r="G46" s="1035"/>
      <c r="H46" s="476">
        <v>500000</v>
      </c>
      <c r="I46" s="476">
        <v>150000</v>
      </c>
      <c r="J46" s="475">
        <f t="shared" si="5"/>
        <v>550000</v>
      </c>
      <c r="K46" s="1076"/>
      <c r="L46" s="290"/>
      <c r="M46" s="106"/>
      <c r="N46" s="290"/>
      <c r="O46" s="106"/>
      <c r="P46" s="106"/>
      <c r="Q46" s="106"/>
      <c r="R46" s="106"/>
      <c r="S46" s="106"/>
    </row>
    <row r="47" spans="1:20" ht="12" thickBot="1" x14ac:dyDescent="0.3">
      <c r="A47" s="106"/>
      <c r="B47" s="147"/>
      <c r="C47" s="148"/>
      <c r="D47" s="148"/>
      <c r="E47" s="149"/>
      <c r="F47" s="150"/>
      <c r="G47" s="150"/>
      <c r="H47" s="151"/>
      <c r="I47" s="151"/>
      <c r="J47" s="246"/>
      <c r="K47" s="106"/>
      <c r="L47" s="106"/>
      <c r="M47" s="106"/>
      <c r="N47" s="106"/>
      <c r="O47" s="106"/>
      <c r="P47" s="106"/>
      <c r="Q47" s="106"/>
      <c r="R47" s="106"/>
      <c r="S47" s="106"/>
    </row>
    <row r="48" spans="1:20" ht="15" customHeight="1" thickBot="1" x14ac:dyDescent="0.3">
      <c r="A48" s="106"/>
      <c r="B48" s="897" t="s">
        <v>4</v>
      </c>
      <c r="C48" s="898"/>
      <c r="D48" s="898"/>
      <c r="E48" s="898"/>
      <c r="F48" s="898"/>
      <c r="G48" s="898"/>
      <c r="H48" s="898"/>
      <c r="I48" s="899"/>
      <c r="J48" s="106"/>
      <c r="K48" s="106"/>
      <c r="L48" s="106"/>
      <c r="M48" s="106"/>
      <c r="N48" s="106"/>
      <c r="O48" s="106"/>
      <c r="P48" s="106"/>
      <c r="Q48" s="106"/>
      <c r="R48" s="106"/>
    </row>
    <row r="49" spans="1:20" x14ac:dyDescent="0.25">
      <c r="A49" s="106"/>
      <c r="B49" s="923" t="s">
        <v>11</v>
      </c>
      <c r="C49" s="925" t="s">
        <v>12</v>
      </c>
      <c r="D49" s="925" t="s">
        <v>42</v>
      </c>
      <c r="E49" s="927" t="s">
        <v>102</v>
      </c>
      <c r="F49" s="929" t="s">
        <v>140</v>
      </c>
      <c r="G49" s="930"/>
      <c r="H49" s="929" t="s">
        <v>141</v>
      </c>
      <c r="I49" s="930"/>
      <c r="J49" s="106"/>
      <c r="K49" s="106"/>
      <c r="L49" s="106"/>
      <c r="M49" s="106"/>
      <c r="N49" s="106"/>
      <c r="O49" s="106"/>
      <c r="P49" s="106"/>
      <c r="Q49" s="106"/>
      <c r="R49" s="106"/>
    </row>
    <row r="50" spans="1:20" ht="18" x14ac:dyDescent="0.25">
      <c r="A50" s="106"/>
      <c r="B50" s="1036"/>
      <c r="C50" s="955"/>
      <c r="D50" s="955"/>
      <c r="E50" s="931"/>
      <c r="F50" s="109" t="s">
        <v>15</v>
      </c>
      <c r="G50" s="128" t="s">
        <v>16</v>
      </c>
      <c r="H50" s="109" t="s">
        <v>15</v>
      </c>
      <c r="I50" s="128" t="s">
        <v>16</v>
      </c>
      <c r="J50" s="106"/>
      <c r="K50" s="106"/>
      <c r="L50" s="106"/>
      <c r="M50" s="106"/>
      <c r="N50" s="106"/>
      <c r="O50" s="106"/>
      <c r="P50" s="106"/>
      <c r="Q50" s="106"/>
      <c r="R50" s="106"/>
    </row>
    <row r="51" spans="1:20" x14ac:dyDescent="0.25">
      <c r="A51" s="106"/>
      <c r="B51" s="117" t="s">
        <v>142</v>
      </c>
      <c r="C51" s="118" t="s">
        <v>106</v>
      </c>
      <c r="D51" s="119">
        <v>300</v>
      </c>
      <c r="E51" s="120" t="s">
        <v>200</v>
      </c>
      <c r="F51" s="121">
        <f t="shared" ref="F51:F55" si="6">G51*500</f>
        <v>137500</v>
      </c>
      <c r="G51" s="122">
        <v>275</v>
      </c>
      <c r="H51" s="121">
        <f t="shared" ref="H51:H55" si="7">I51*750</f>
        <v>187500</v>
      </c>
      <c r="I51" s="122">
        <v>250</v>
      </c>
      <c r="J51" s="106"/>
      <c r="K51" s="106"/>
      <c r="L51" s="106"/>
      <c r="M51" s="106"/>
      <c r="N51" s="106"/>
      <c r="O51" s="106"/>
      <c r="P51" s="106"/>
      <c r="Q51" s="106"/>
      <c r="R51" s="106"/>
    </row>
    <row r="52" spans="1:20" x14ac:dyDescent="0.25">
      <c r="A52" s="106"/>
      <c r="B52" s="117" t="s">
        <v>136</v>
      </c>
      <c r="C52" s="118" t="s">
        <v>106</v>
      </c>
      <c r="D52" s="119">
        <v>200</v>
      </c>
      <c r="E52" s="120" t="s">
        <v>200</v>
      </c>
      <c r="F52" s="121">
        <f t="shared" si="6"/>
        <v>87500</v>
      </c>
      <c r="G52" s="122">
        <v>175</v>
      </c>
      <c r="H52" s="121">
        <f t="shared" si="7"/>
        <v>112500</v>
      </c>
      <c r="I52" s="122">
        <v>150</v>
      </c>
      <c r="J52" s="106"/>
      <c r="K52" s="106"/>
      <c r="L52" s="106"/>
      <c r="M52" s="106"/>
      <c r="N52" s="106"/>
      <c r="O52" s="106"/>
      <c r="P52" s="106"/>
      <c r="Q52" s="106"/>
      <c r="R52" s="106"/>
    </row>
    <row r="53" spans="1:20" x14ac:dyDescent="0.25">
      <c r="A53" s="106"/>
      <c r="B53" s="117" t="s">
        <v>143</v>
      </c>
      <c r="C53" s="118" t="s">
        <v>106</v>
      </c>
      <c r="D53" s="119">
        <v>200</v>
      </c>
      <c r="E53" s="120" t="s">
        <v>200</v>
      </c>
      <c r="F53" s="121">
        <f t="shared" si="6"/>
        <v>87500</v>
      </c>
      <c r="G53" s="122">
        <v>175</v>
      </c>
      <c r="H53" s="121">
        <f t="shared" si="7"/>
        <v>150000</v>
      </c>
      <c r="I53" s="122">
        <v>200</v>
      </c>
      <c r="J53" s="106"/>
      <c r="K53" s="106"/>
      <c r="L53" s="106"/>
      <c r="M53" s="106"/>
      <c r="N53" s="106"/>
      <c r="O53" s="106"/>
      <c r="P53" s="106"/>
      <c r="Q53" s="106"/>
      <c r="R53" s="106"/>
    </row>
    <row r="54" spans="1:20" ht="18" x14ac:dyDescent="0.25">
      <c r="A54" s="106"/>
      <c r="B54" s="117" t="s">
        <v>266</v>
      </c>
      <c r="C54" s="118" t="s">
        <v>106</v>
      </c>
      <c r="D54" s="119">
        <v>600</v>
      </c>
      <c r="E54" s="120" t="s">
        <v>200</v>
      </c>
      <c r="F54" s="121">
        <f t="shared" ref="F54" si="8">G54*500</f>
        <v>275000</v>
      </c>
      <c r="G54" s="122">
        <v>550</v>
      </c>
      <c r="H54" s="121">
        <f t="shared" ref="H54" si="9">I54*750</f>
        <v>375000</v>
      </c>
      <c r="I54" s="122">
        <v>500</v>
      </c>
      <c r="J54" s="106"/>
      <c r="K54" s="106"/>
      <c r="L54" s="106"/>
      <c r="M54" s="106"/>
      <c r="N54" s="106"/>
      <c r="O54" s="106"/>
      <c r="P54" s="106"/>
      <c r="Q54" s="106"/>
      <c r="R54" s="106"/>
    </row>
    <row r="55" spans="1:20" ht="18.5" thickBot="1" x14ac:dyDescent="0.3">
      <c r="A55" s="106"/>
      <c r="B55" s="130" t="s">
        <v>413</v>
      </c>
      <c r="C55" s="131" t="s">
        <v>106</v>
      </c>
      <c r="D55" s="132">
        <v>900</v>
      </c>
      <c r="E55" s="154" t="s">
        <v>200</v>
      </c>
      <c r="F55" s="127">
        <f t="shared" si="6"/>
        <v>400000</v>
      </c>
      <c r="G55" s="133">
        <v>800</v>
      </c>
      <c r="H55" s="127">
        <f t="shared" si="7"/>
        <v>525000</v>
      </c>
      <c r="I55" s="133">
        <v>700</v>
      </c>
      <c r="J55" s="106"/>
      <c r="K55" s="106"/>
      <c r="L55" s="106"/>
      <c r="M55" s="106"/>
      <c r="N55" s="106"/>
      <c r="O55" s="106"/>
      <c r="P55" s="106"/>
      <c r="Q55" s="106"/>
      <c r="R55" s="106"/>
    </row>
    <row r="56" spans="1:20" ht="13" thickBot="1" x14ac:dyDescent="0.3">
      <c r="A56" s="106"/>
      <c r="B56" s="40"/>
      <c r="C56" s="134"/>
      <c r="D56" s="135"/>
      <c r="E56" s="136"/>
      <c r="F56" s="106"/>
      <c r="G56" s="137"/>
      <c r="H56" s="138"/>
      <c r="I56" s="138"/>
      <c r="J56" s="139" t="s">
        <v>31</v>
      </c>
      <c r="K56" s="106"/>
      <c r="L56" s="106"/>
      <c r="M56" s="106"/>
      <c r="N56" s="106"/>
      <c r="O56" s="106"/>
      <c r="P56" s="106"/>
      <c r="Q56" s="106"/>
      <c r="R56" s="106"/>
      <c r="S56" s="106"/>
    </row>
    <row r="57" spans="1:20" ht="15" customHeight="1" thickBot="1" x14ac:dyDescent="0.3">
      <c r="A57" s="106"/>
      <c r="B57" s="897" t="s">
        <v>7</v>
      </c>
      <c r="C57" s="898"/>
      <c r="D57" s="898"/>
      <c r="E57" s="898"/>
      <c r="F57" s="898"/>
      <c r="G57" s="898"/>
      <c r="H57" s="898"/>
      <c r="I57" s="899"/>
      <c r="J57" s="155"/>
      <c r="K57" s="155"/>
      <c r="L57" s="106"/>
      <c r="M57" s="106"/>
      <c r="N57" s="106"/>
      <c r="O57" s="106"/>
      <c r="P57" s="106"/>
      <c r="Q57" s="106"/>
      <c r="R57" s="106"/>
    </row>
    <row r="58" spans="1:20" x14ac:dyDescent="0.25">
      <c r="A58" s="106"/>
      <c r="B58" s="923" t="s">
        <v>11</v>
      </c>
      <c r="C58" s="925" t="s">
        <v>12</v>
      </c>
      <c r="D58" s="925" t="s">
        <v>42</v>
      </c>
      <c r="E58" s="927" t="s">
        <v>102</v>
      </c>
      <c r="F58" s="929" t="s">
        <v>140</v>
      </c>
      <c r="G58" s="930"/>
      <c r="H58" s="929" t="s">
        <v>144</v>
      </c>
      <c r="I58" s="930"/>
      <c r="J58" s="155"/>
      <c r="K58" s="155"/>
      <c r="L58" s="155"/>
      <c r="M58" s="106"/>
      <c r="N58" s="106"/>
      <c r="O58" s="106"/>
      <c r="P58" s="106"/>
      <c r="Q58" s="106"/>
      <c r="R58" s="106"/>
    </row>
    <row r="59" spans="1:20" s="156" customFormat="1" ht="16.5" customHeight="1" thickBot="1" x14ac:dyDescent="0.25">
      <c r="A59" s="106"/>
      <c r="B59" s="1026"/>
      <c r="C59" s="1027"/>
      <c r="D59" s="1027"/>
      <c r="E59" s="1028"/>
      <c r="F59" s="157" t="s">
        <v>15</v>
      </c>
      <c r="G59" s="158" t="s">
        <v>16</v>
      </c>
      <c r="H59" s="157" t="s">
        <v>15</v>
      </c>
      <c r="I59" s="158" t="s">
        <v>16</v>
      </c>
      <c r="J59" s="155"/>
      <c r="K59" s="155"/>
      <c r="L59" s="155"/>
      <c r="M59" s="155"/>
      <c r="N59" s="155"/>
      <c r="O59" s="155"/>
      <c r="P59" s="155"/>
      <c r="Q59" s="155"/>
      <c r="R59" s="155"/>
      <c r="S59" s="155"/>
    </row>
    <row r="60" spans="1:20" s="156" customFormat="1" ht="27.75" customHeight="1" thickBot="1" x14ac:dyDescent="0.25">
      <c r="A60" s="106"/>
      <c r="B60" s="159" t="s">
        <v>145</v>
      </c>
      <c r="C60" s="160" t="s">
        <v>146</v>
      </c>
      <c r="D60" s="161">
        <v>1000</v>
      </c>
      <c r="E60" s="162" t="s">
        <v>274</v>
      </c>
      <c r="F60" s="163">
        <f>G60*500</f>
        <v>450000</v>
      </c>
      <c r="G60" s="164">
        <v>900</v>
      </c>
      <c r="H60" s="163">
        <f>I60*1000</f>
        <v>800000</v>
      </c>
      <c r="I60" s="164">
        <v>800</v>
      </c>
      <c r="J60" s="155"/>
      <c r="K60" s="155"/>
      <c r="L60" s="155"/>
      <c r="M60" s="155"/>
      <c r="N60" s="155"/>
      <c r="O60" s="155"/>
      <c r="P60" s="155"/>
      <c r="Q60" s="155"/>
      <c r="R60" s="155"/>
      <c r="S60" s="155"/>
    </row>
    <row r="61" spans="1:20" s="156" customFormat="1" ht="10.9" customHeight="1" thickBot="1" x14ac:dyDescent="0.25">
      <c r="A61" s="106"/>
      <c r="B61" s="165"/>
      <c r="C61" s="166"/>
      <c r="D61" s="137"/>
      <c r="E61" s="149"/>
      <c r="F61" s="167"/>
      <c r="G61" s="137"/>
      <c r="H61" s="137"/>
      <c r="I61" s="280"/>
      <c r="J61" s="280"/>
      <c r="K61" s="155"/>
      <c r="L61" s="155"/>
      <c r="M61" s="155"/>
      <c r="N61" s="155"/>
      <c r="O61" s="155"/>
      <c r="P61" s="155"/>
      <c r="Q61" s="155"/>
      <c r="R61" s="155"/>
      <c r="S61" s="155"/>
      <c r="T61" s="155"/>
    </row>
    <row r="62" spans="1:20" s="156" customFormat="1" ht="29.25" customHeight="1" thickBot="1" x14ac:dyDescent="0.25">
      <c r="A62" s="106"/>
      <c r="B62" s="897" t="s">
        <v>147</v>
      </c>
      <c r="C62" s="898"/>
      <c r="D62" s="898"/>
      <c r="E62" s="898"/>
      <c r="F62" s="898"/>
      <c r="G62" s="898"/>
      <c r="H62" s="898"/>
      <c r="I62" s="899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</row>
    <row r="63" spans="1:20" s="156" customFormat="1" ht="30.75" customHeight="1" thickBot="1" x14ac:dyDescent="0.25">
      <c r="A63" s="106"/>
      <c r="B63" s="168" t="s">
        <v>148</v>
      </c>
      <c r="C63" s="169" t="s">
        <v>149</v>
      </c>
      <c r="D63" s="169" t="s">
        <v>150</v>
      </c>
      <c r="E63" s="170" t="s">
        <v>151</v>
      </c>
      <c r="F63" s="1079" t="s">
        <v>152</v>
      </c>
      <c r="G63" s="1080"/>
      <c r="H63" s="170" t="s">
        <v>153</v>
      </c>
      <c r="I63" s="171" t="s">
        <v>231</v>
      </c>
      <c r="J63" s="155"/>
      <c r="K63" s="155"/>
      <c r="L63" s="155"/>
      <c r="M63" s="155"/>
      <c r="N63" s="155"/>
      <c r="O63" s="155"/>
      <c r="P63" s="155"/>
      <c r="Q63" s="155"/>
      <c r="R63" s="155"/>
      <c r="S63" s="155"/>
    </row>
    <row r="64" spans="1:20" s="156" customFormat="1" ht="30.75" customHeight="1" x14ac:dyDescent="0.2">
      <c r="A64" s="106"/>
      <c r="B64" s="172" t="s">
        <v>154</v>
      </c>
      <c r="C64" s="173" t="s">
        <v>259</v>
      </c>
      <c r="D64" s="174" t="s">
        <v>183</v>
      </c>
      <c r="E64" s="175">
        <v>300000</v>
      </c>
      <c r="F64" s="1096">
        <v>75000</v>
      </c>
      <c r="G64" s="1096"/>
      <c r="H64" s="507" t="s">
        <v>463</v>
      </c>
      <c r="I64" s="176" t="s">
        <v>241</v>
      </c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</row>
    <row r="65" spans="1:20" s="156" customFormat="1" ht="30.75" customHeight="1" x14ac:dyDescent="0.2">
      <c r="A65" s="106"/>
      <c r="B65" s="306" t="s">
        <v>155</v>
      </c>
      <c r="C65" s="555" t="s">
        <v>252</v>
      </c>
      <c r="D65" s="556" t="s">
        <v>465</v>
      </c>
      <c r="E65" s="554">
        <v>1000000</v>
      </c>
      <c r="F65" s="1073">
        <v>350000</v>
      </c>
      <c r="G65" s="1074"/>
      <c r="H65" s="509" t="s">
        <v>464</v>
      </c>
      <c r="I65" s="557" t="s">
        <v>242</v>
      </c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</row>
    <row r="66" spans="1:20" s="177" customFormat="1" ht="57" customHeight="1" thickBot="1" x14ac:dyDescent="0.25">
      <c r="A66" s="106"/>
      <c r="B66" s="184" t="s">
        <v>184</v>
      </c>
      <c r="C66" s="242" t="s">
        <v>252</v>
      </c>
      <c r="D66" s="186" t="s">
        <v>651</v>
      </c>
      <c r="E66" s="302">
        <v>1500000</v>
      </c>
      <c r="F66" s="1090">
        <v>500000</v>
      </c>
      <c r="G66" s="1090"/>
      <c r="H66" s="501" t="s">
        <v>466</v>
      </c>
      <c r="I66" s="245" t="s">
        <v>242</v>
      </c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</row>
    <row r="67" spans="1:20" s="177" customFormat="1" ht="21" customHeight="1" thickBot="1" x14ac:dyDescent="0.25">
      <c r="A67" s="106"/>
      <c r="B67" s="190"/>
      <c r="C67" s="191"/>
      <c r="D67" s="192"/>
      <c r="E67" s="193"/>
      <c r="F67" s="193"/>
      <c r="G67" s="193"/>
      <c r="H67" s="194"/>
      <c r="I67" s="106"/>
      <c r="J67" s="156"/>
      <c r="K67" s="155"/>
      <c r="L67" s="155"/>
      <c r="M67" s="155"/>
      <c r="N67" s="155"/>
      <c r="O67" s="155"/>
      <c r="P67" s="155"/>
      <c r="Q67" s="155"/>
      <c r="R67" s="155"/>
      <c r="S67" s="155"/>
      <c r="T67" s="155"/>
    </row>
    <row r="68" spans="1:20" s="177" customFormat="1" ht="9.5" thickBot="1" x14ac:dyDescent="0.25">
      <c r="A68" s="106"/>
      <c r="B68" s="897" t="s">
        <v>160</v>
      </c>
      <c r="C68" s="898"/>
      <c r="D68" s="899"/>
      <c r="E68" s="195"/>
      <c r="F68" s="195"/>
      <c r="G68" s="195"/>
      <c r="H68" s="195"/>
      <c r="I68" s="106"/>
      <c r="J68" s="196"/>
      <c r="K68" s="155"/>
      <c r="L68" s="155"/>
      <c r="M68" s="155"/>
      <c r="N68" s="155"/>
      <c r="O68" s="155"/>
      <c r="P68" s="155"/>
      <c r="Q68" s="155"/>
      <c r="R68" s="155"/>
      <c r="S68" s="155"/>
      <c r="T68" s="155"/>
    </row>
    <row r="69" spans="1:20" s="156" customFormat="1" ht="18" customHeight="1" x14ac:dyDescent="0.2">
      <c r="A69" s="106"/>
      <c r="B69" s="197" t="s">
        <v>60</v>
      </c>
      <c r="C69" s="198" t="s">
        <v>61</v>
      </c>
      <c r="D69" s="199" t="s">
        <v>58</v>
      </c>
      <c r="E69" s="200"/>
      <c r="F69" s="200"/>
      <c r="G69" s="200"/>
      <c r="H69" s="200"/>
      <c r="I69" s="106"/>
      <c r="J69" s="196"/>
      <c r="K69" s="155"/>
      <c r="L69" s="155"/>
      <c r="M69" s="155"/>
      <c r="N69" s="155"/>
      <c r="O69" s="155"/>
      <c r="P69" s="155"/>
      <c r="Q69" s="155"/>
      <c r="R69" s="155"/>
      <c r="S69" s="155"/>
      <c r="T69" s="155"/>
    </row>
    <row r="70" spans="1:20" s="156" customFormat="1" ht="18.75" customHeight="1" thickBot="1" x14ac:dyDescent="0.25">
      <c r="A70" s="106"/>
      <c r="B70" s="252" t="s">
        <v>201</v>
      </c>
      <c r="C70" s="253">
        <v>35000</v>
      </c>
      <c r="D70" s="254" t="s">
        <v>386</v>
      </c>
      <c r="E70" s="137"/>
      <c r="F70" s="137"/>
      <c r="G70" s="137"/>
      <c r="H70" s="135"/>
      <c r="I70" s="106"/>
      <c r="J70" s="196"/>
      <c r="K70" s="155"/>
      <c r="L70" s="155"/>
      <c r="M70" s="155"/>
      <c r="N70" s="155"/>
      <c r="O70" s="155"/>
      <c r="P70" s="155"/>
      <c r="Q70" s="155"/>
      <c r="R70" s="155"/>
      <c r="S70" s="155"/>
      <c r="T70" s="155"/>
    </row>
    <row r="71" spans="1:20" s="156" customFormat="1" ht="15" customHeight="1" thickBot="1" x14ac:dyDescent="0.25">
      <c r="A71" s="106"/>
      <c r="B71" s="190"/>
      <c r="C71" s="193"/>
      <c r="D71" s="135"/>
      <c r="E71" s="137"/>
      <c r="F71" s="137"/>
      <c r="G71" s="137"/>
      <c r="H71" s="135"/>
      <c r="I71" s="106"/>
      <c r="J71" s="196"/>
      <c r="K71" s="155"/>
      <c r="L71" s="155"/>
      <c r="M71" s="155"/>
      <c r="N71" s="155"/>
      <c r="O71" s="155"/>
      <c r="P71" s="155"/>
      <c r="Q71" s="155"/>
      <c r="R71" s="155"/>
      <c r="S71" s="155"/>
      <c r="T71" s="155"/>
    </row>
    <row r="72" spans="1:20" s="177" customFormat="1" ht="20" customHeight="1" x14ac:dyDescent="0.2">
      <c r="A72" s="106"/>
      <c r="B72" s="912" t="s">
        <v>59</v>
      </c>
      <c r="C72" s="913"/>
      <c r="D72" s="913"/>
      <c r="E72" s="913"/>
      <c r="F72" s="914"/>
      <c r="G72" s="912" t="s">
        <v>613</v>
      </c>
      <c r="H72" s="913"/>
      <c r="I72" s="914"/>
      <c r="J72" s="155"/>
      <c r="K72" s="155"/>
      <c r="L72" s="155"/>
      <c r="M72" s="155"/>
      <c r="N72" s="155"/>
      <c r="O72" s="155"/>
      <c r="P72" s="155"/>
      <c r="Q72" s="155"/>
      <c r="R72" s="155"/>
    </row>
    <row r="73" spans="1:20" s="177" customFormat="1" ht="20" customHeight="1" x14ac:dyDescent="0.2">
      <c r="A73" s="106"/>
      <c r="B73" s="299" t="s">
        <v>11</v>
      </c>
      <c r="C73" s="300" t="s">
        <v>163</v>
      </c>
      <c r="D73" s="609" t="s">
        <v>589</v>
      </c>
      <c r="E73" s="609" t="s">
        <v>44</v>
      </c>
      <c r="F73" s="609" t="s">
        <v>58</v>
      </c>
      <c r="G73" s="299" t="s">
        <v>586</v>
      </c>
      <c r="H73" s="300" t="s">
        <v>58</v>
      </c>
      <c r="I73" s="301" t="s">
        <v>585</v>
      </c>
      <c r="J73" s="155"/>
      <c r="K73" s="155"/>
      <c r="L73" s="155"/>
      <c r="M73" s="155"/>
      <c r="N73" s="155"/>
      <c r="O73" s="155"/>
      <c r="P73" s="155"/>
      <c r="Q73" s="155"/>
      <c r="R73" s="155"/>
      <c r="S73" s="155"/>
    </row>
    <row r="74" spans="1:20" s="177" customFormat="1" ht="20" customHeight="1" x14ac:dyDescent="0.25">
      <c r="A74" s="106"/>
      <c r="B74" s="304" t="s">
        <v>264</v>
      </c>
      <c r="C74" s="731">
        <v>753000</v>
      </c>
      <c r="D74" s="731" t="s">
        <v>590</v>
      </c>
      <c r="E74" s="663">
        <v>15000</v>
      </c>
      <c r="F74" s="732">
        <v>40000</v>
      </c>
      <c r="G74" s="629">
        <f>(H74/1000)*1000</f>
        <v>12000</v>
      </c>
      <c r="H74" s="616">
        <f>(F74*1.3)-F74</f>
        <v>12000</v>
      </c>
      <c r="I74" s="753">
        <f>E74+G74</f>
        <v>27000</v>
      </c>
      <c r="J74" s="720"/>
      <c r="K74" s="155"/>
      <c r="L74" s="155"/>
      <c r="M74" s="155"/>
      <c r="N74" s="155"/>
      <c r="O74" s="155"/>
      <c r="P74" s="155"/>
      <c r="Q74" s="155"/>
      <c r="R74" s="155"/>
      <c r="S74" s="155"/>
    </row>
    <row r="75" spans="1:20" s="177" customFormat="1" ht="20" customHeight="1" x14ac:dyDescent="0.2">
      <c r="A75" s="106"/>
      <c r="B75" s="305" t="s">
        <v>588</v>
      </c>
      <c r="C75" s="731">
        <v>753000</v>
      </c>
      <c r="D75" s="610" t="s">
        <v>587</v>
      </c>
      <c r="E75" s="610">
        <v>12500</v>
      </c>
      <c r="F75" s="613">
        <v>30000</v>
      </c>
      <c r="G75" s="629">
        <f t="shared" ref="G75:G78" si="10">(H75/1000)*1000</f>
        <v>9000</v>
      </c>
      <c r="H75" s="616">
        <f t="shared" ref="H75:H77" si="11">(F75*1.3)-F75</f>
        <v>9000</v>
      </c>
      <c r="I75" s="570">
        <f t="shared" ref="I75:I83" si="12">E75+G75</f>
        <v>21500</v>
      </c>
      <c r="J75" s="137"/>
      <c r="K75" s="155"/>
      <c r="L75" s="155"/>
      <c r="M75" s="155"/>
      <c r="N75" s="155"/>
      <c r="O75" s="155"/>
      <c r="P75" s="155"/>
      <c r="Q75" s="155"/>
      <c r="R75" s="155"/>
      <c r="S75" s="155"/>
    </row>
    <row r="76" spans="1:20" s="177" customFormat="1" ht="20" customHeight="1" x14ac:dyDescent="0.25">
      <c r="A76" s="106"/>
      <c r="B76" s="305" t="s">
        <v>611</v>
      </c>
      <c r="C76" s="731">
        <v>753000</v>
      </c>
      <c r="D76" s="610" t="s">
        <v>587</v>
      </c>
      <c r="E76" s="610">
        <v>20000</v>
      </c>
      <c r="F76" s="613">
        <v>90000</v>
      </c>
      <c r="G76" s="629">
        <f t="shared" si="10"/>
        <v>27000</v>
      </c>
      <c r="H76" s="616">
        <f t="shared" si="11"/>
        <v>27000</v>
      </c>
      <c r="I76" s="570">
        <f t="shared" si="12"/>
        <v>47000</v>
      </c>
      <c r="J76" s="720"/>
      <c r="K76" s="155"/>
      <c r="L76" s="155"/>
      <c r="M76" s="155"/>
      <c r="N76" s="155"/>
      <c r="O76" s="155"/>
      <c r="P76" s="155"/>
      <c r="Q76" s="155"/>
      <c r="R76" s="155"/>
      <c r="S76" s="155"/>
    </row>
    <row r="77" spans="1:20" s="177" customFormat="1" ht="20" customHeight="1" x14ac:dyDescent="0.2">
      <c r="A77" s="106"/>
      <c r="B77" s="305" t="s">
        <v>263</v>
      </c>
      <c r="C77" s="731">
        <v>753000</v>
      </c>
      <c r="D77" s="610" t="s">
        <v>591</v>
      </c>
      <c r="E77" s="610">
        <v>17500</v>
      </c>
      <c r="F77" s="613">
        <v>60000</v>
      </c>
      <c r="G77" s="629">
        <f t="shared" si="10"/>
        <v>18000</v>
      </c>
      <c r="H77" s="616">
        <f t="shared" si="11"/>
        <v>18000</v>
      </c>
      <c r="I77" s="570">
        <f t="shared" si="12"/>
        <v>35500</v>
      </c>
      <c r="J77" s="137"/>
      <c r="K77" s="155"/>
      <c r="L77" s="155"/>
      <c r="M77" s="155"/>
      <c r="N77" s="155"/>
      <c r="O77" s="155"/>
      <c r="P77" s="155"/>
      <c r="Q77" s="155"/>
      <c r="R77" s="155"/>
      <c r="S77" s="155"/>
    </row>
    <row r="78" spans="1:20" s="177" customFormat="1" ht="20" customHeight="1" thickBot="1" x14ac:dyDescent="0.3">
      <c r="A78" s="106"/>
      <c r="B78" s="184" t="s">
        <v>612</v>
      </c>
      <c r="C78" s="731">
        <v>753000</v>
      </c>
      <c r="D78" s="452" t="s">
        <v>599</v>
      </c>
      <c r="E78" s="452">
        <v>17500</v>
      </c>
      <c r="F78" s="619" t="s">
        <v>645</v>
      </c>
      <c r="G78" s="672">
        <f t="shared" si="10"/>
        <v>30000</v>
      </c>
      <c r="H78" s="622">
        <f>(100000*1.3)-100000</f>
        <v>30000</v>
      </c>
      <c r="I78" s="756">
        <f t="shared" si="12"/>
        <v>47500</v>
      </c>
      <c r="J78" s="720"/>
      <c r="K78" s="155"/>
      <c r="L78" s="155"/>
      <c r="M78" s="155"/>
      <c r="N78" s="155"/>
      <c r="O78" s="155"/>
      <c r="P78" s="155"/>
      <c r="Q78" s="155"/>
      <c r="R78" s="155"/>
      <c r="S78" s="155"/>
    </row>
    <row r="79" spans="1:20" s="177" customFormat="1" ht="20" customHeight="1" x14ac:dyDescent="0.2">
      <c r="A79" s="106"/>
      <c r="B79" s="623" t="s">
        <v>596</v>
      </c>
      <c r="C79" s="666">
        <f>SUM(C80:C82)</f>
        <v>170000</v>
      </c>
      <c r="D79" s="624" t="s">
        <v>597</v>
      </c>
      <c r="E79" s="666">
        <f>SUM(E80:E82)</f>
        <v>12000</v>
      </c>
      <c r="F79" s="628">
        <v>60000</v>
      </c>
      <c r="G79" s="621">
        <f>(H79/1000)*1000</f>
        <v>18000</v>
      </c>
      <c r="H79" s="668">
        <f>(F79*1.3)-F79</f>
        <v>18000</v>
      </c>
      <c r="I79" s="755">
        <f t="shared" si="12"/>
        <v>30000</v>
      </c>
      <c r="J79" s="167"/>
      <c r="K79" s="155"/>
      <c r="L79" s="155"/>
      <c r="M79" s="155"/>
      <c r="N79" s="155"/>
      <c r="O79" s="155"/>
      <c r="P79" s="155"/>
      <c r="Q79" s="155"/>
      <c r="R79" s="155"/>
      <c r="S79" s="155"/>
    </row>
    <row r="80" spans="1:20" s="177" customFormat="1" ht="20" customHeight="1" x14ac:dyDescent="0.25">
      <c r="A80" s="106"/>
      <c r="B80" s="305" t="s">
        <v>593</v>
      </c>
      <c r="C80" s="663">
        <v>15000</v>
      </c>
      <c r="D80" s="610" t="s">
        <v>598</v>
      </c>
      <c r="E80" s="664">
        <v>2000</v>
      </c>
      <c r="F80" s="613">
        <v>30000</v>
      </c>
      <c r="G80" s="629">
        <f>(H80/1000)*1000</f>
        <v>9000</v>
      </c>
      <c r="H80" s="616">
        <f t="shared" ref="H80:H83" si="13">(F80*1.3)-F80</f>
        <v>9000</v>
      </c>
      <c r="I80" s="753">
        <f t="shared" si="12"/>
        <v>11000</v>
      </c>
      <c r="J80" s="720"/>
      <c r="K80" s="155"/>
      <c r="L80" s="155"/>
      <c r="M80" s="155"/>
      <c r="N80" s="155"/>
      <c r="O80" s="155"/>
      <c r="P80" s="155"/>
      <c r="Q80" s="155"/>
      <c r="R80" s="155"/>
      <c r="S80" s="155"/>
    </row>
    <row r="81" spans="1:20" s="177" customFormat="1" ht="20" customHeight="1" x14ac:dyDescent="0.25">
      <c r="A81" s="106"/>
      <c r="B81" s="305" t="s">
        <v>594</v>
      </c>
      <c r="C81" s="663">
        <v>85000</v>
      </c>
      <c r="D81" s="610" t="s">
        <v>598</v>
      </c>
      <c r="E81" s="664">
        <v>5000</v>
      </c>
      <c r="F81" s="613">
        <v>30000</v>
      </c>
      <c r="G81" s="629">
        <f>(H81/1000)*1000</f>
        <v>9000</v>
      </c>
      <c r="H81" s="616">
        <f t="shared" si="13"/>
        <v>9000</v>
      </c>
      <c r="I81" s="753">
        <f t="shared" si="12"/>
        <v>14000</v>
      </c>
      <c r="J81" s="720"/>
      <c r="K81" s="155"/>
      <c r="L81" s="155"/>
      <c r="M81" s="155"/>
      <c r="N81" s="155"/>
      <c r="O81" s="155"/>
      <c r="P81" s="155"/>
      <c r="Q81" s="155"/>
      <c r="R81" s="155"/>
      <c r="S81" s="155"/>
    </row>
    <row r="82" spans="1:20" s="177" customFormat="1" ht="20" customHeight="1" x14ac:dyDescent="0.25">
      <c r="A82" s="106"/>
      <c r="B82" s="305" t="s">
        <v>595</v>
      </c>
      <c r="C82" s="663">
        <v>70000</v>
      </c>
      <c r="D82" s="610" t="s">
        <v>598</v>
      </c>
      <c r="E82" s="664">
        <v>5000</v>
      </c>
      <c r="F82" s="613">
        <v>30000</v>
      </c>
      <c r="G82" s="629">
        <f>(H82/1000)*1000</f>
        <v>9000</v>
      </c>
      <c r="H82" s="616">
        <f t="shared" si="13"/>
        <v>9000</v>
      </c>
      <c r="I82" s="753">
        <f t="shared" si="12"/>
        <v>14000</v>
      </c>
      <c r="J82" s="720"/>
      <c r="K82" s="155"/>
      <c r="L82" s="155"/>
      <c r="M82" s="155"/>
      <c r="N82" s="155"/>
      <c r="O82" s="155"/>
      <c r="P82" s="155"/>
      <c r="Q82" s="155"/>
      <c r="R82" s="155"/>
      <c r="S82" s="155"/>
    </row>
    <row r="83" spans="1:20" s="177" customFormat="1" ht="32.5" customHeight="1" thickBot="1" x14ac:dyDescent="0.3">
      <c r="A83" s="106"/>
      <c r="B83" s="184" t="s">
        <v>614</v>
      </c>
      <c r="C83" s="700">
        <f>C79</f>
        <v>170000</v>
      </c>
      <c r="D83" s="635" t="s">
        <v>597</v>
      </c>
      <c r="E83" s="670">
        <f>E79</f>
        <v>12000</v>
      </c>
      <c r="F83" s="619">
        <v>70000</v>
      </c>
      <c r="G83" s="672">
        <f>(H83/1000)*1000</f>
        <v>21000</v>
      </c>
      <c r="H83" s="622">
        <f t="shared" si="13"/>
        <v>21000</v>
      </c>
      <c r="I83" s="756">
        <f t="shared" si="12"/>
        <v>33000</v>
      </c>
      <c r="J83" s="720"/>
      <c r="K83" s="155"/>
      <c r="L83" s="155"/>
      <c r="M83" s="155"/>
      <c r="N83" s="155"/>
      <c r="O83" s="155"/>
      <c r="P83" s="155"/>
      <c r="Q83" s="155"/>
      <c r="R83" s="155"/>
      <c r="S83" s="155"/>
    </row>
    <row r="84" spans="1:20" s="177" customFormat="1" ht="20" customHeight="1" thickBot="1" x14ac:dyDescent="0.4">
      <c r="A84" s="106"/>
      <c r="B84" s="963" t="s">
        <v>600</v>
      </c>
      <c r="C84" s="964"/>
      <c r="D84" s="964"/>
      <c r="E84" s="964"/>
      <c r="F84" s="965"/>
      <c r="G84" s="608"/>
      <c r="H84" s="608"/>
      <c r="I84" s="608"/>
      <c r="J84" s="155"/>
      <c r="K84" s="155"/>
      <c r="L84" s="155"/>
      <c r="M84" s="155"/>
      <c r="N84" s="155"/>
      <c r="O84" s="155"/>
      <c r="P84" s="155"/>
      <c r="Q84" s="155"/>
      <c r="R84" s="155"/>
      <c r="S84" s="155"/>
    </row>
    <row r="85" spans="1:20" s="177" customFormat="1" ht="20" customHeight="1" x14ac:dyDescent="0.35">
      <c r="A85" s="106"/>
      <c r="B85" s="637" t="s">
        <v>11</v>
      </c>
      <c r="C85" s="638" t="s">
        <v>163</v>
      </c>
      <c r="D85" s="639" t="s">
        <v>589</v>
      </c>
      <c r="E85" s="639" t="s">
        <v>44</v>
      </c>
      <c r="F85" s="740" t="s">
        <v>58</v>
      </c>
      <c r="G85" s="608"/>
      <c r="H85" s="608"/>
      <c r="I85" s="608"/>
      <c r="J85" s="155"/>
      <c r="K85" s="155"/>
      <c r="L85" s="155"/>
      <c r="M85" s="155"/>
      <c r="N85" s="155"/>
      <c r="O85" s="155"/>
      <c r="P85" s="155"/>
      <c r="Q85" s="155"/>
      <c r="R85" s="155"/>
      <c r="S85" s="155"/>
    </row>
    <row r="86" spans="1:20" s="177" customFormat="1" ht="20" customHeight="1" x14ac:dyDescent="0.35">
      <c r="A86" s="106"/>
      <c r="B86" s="643" t="s">
        <v>608</v>
      </c>
      <c r="C86" s="1012">
        <f>C83</f>
        <v>170000</v>
      </c>
      <c r="D86" s="1014" t="s">
        <v>599</v>
      </c>
      <c r="E86" s="1095">
        <f>E83</f>
        <v>12000</v>
      </c>
      <c r="F86" s="1049">
        <v>60000</v>
      </c>
      <c r="G86" s="720" t="s">
        <v>638</v>
      </c>
      <c r="H86" s="608"/>
      <c r="I86" s="608"/>
      <c r="J86" s="155"/>
      <c r="K86" s="155"/>
      <c r="L86" s="155"/>
      <c r="M86" s="155"/>
      <c r="N86" s="155"/>
      <c r="O86" s="155"/>
      <c r="P86" s="155"/>
      <c r="Q86" s="155"/>
      <c r="R86" s="155"/>
      <c r="S86" s="155"/>
    </row>
    <row r="87" spans="1:20" s="177" customFormat="1" ht="20" customHeight="1" x14ac:dyDescent="0.35">
      <c r="A87" s="106"/>
      <c r="B87" s="644" t="s">
        <v>592</v>
      </c>
      <c r="C87" s="1013"/>
      <c r="D87" s="1015"/>
      <c r="E87" s="1091"/>
      <c r="F87" s="1093"/>
      <c r="G87" s="608"/>
      <c r="H87" s="608"/>
      <c r="I87" s="608"/>
      <c r="J87" s="155"/>
      <c r="K87" s="155"/>
      <c r="L87" s="155"/>
      <c r="M87" s="155"/>
      <c r="N87" s="155"/>
      <c r="O87" s="155"/>
      <c r="P87" s="155"/>
      <c r="Q87" s="155"/>
      <c r="R87" s="155"/>
      <c r="S87" s="155"/>
    </row>
    <row r="88" spans="1:20" s="177" customFormat="1" ht="20" customHeight="1" x14ac:dyDescent="0.35">
      <c r="A88" s="106"/>
      <c r="B88" s="645" t="s">
        <v>609</v>
      </c>
      <c r="C88" s="1020">
        <f>C80</f>
        <v>15000</v>
      </c>
      <c r="D88" s="1022" t="s">
        <v>599</v>
      </c>
      <c r="E88" s="1091">
        <f>E80</f>
        <v>2000</v>
      </c>
      <c r="F88" s="1093">
        <v>40000</v>
      </c>
      <c r="G88" s="608"/>
      <c r="H88" s="608"/>
      <c r="I88" s="608"/>
      <c r="J88" s="155"/>
      <c r="K88" s="155"/>
      <c r="L88" s="155"/>
      <c r="M88" s="155"/>
      <c r="N88" s="155"/>
      <c r="O88" s="155"/>
      <c r="P88" s="155"/>
      <c r="Q88" s="155"/>
      <c r="R88" s="155"/>
      <c r="S88" s="155"/>
    </row>
    <row r="89" spans="1:20" s="177" customFormat="1" ht="20" customHeight="1" x14ac:dyDescent="0.35">
      <c r="A89" s="106"/>
      <c r="B89" s="641" t="s">
        <v>592</v>
      </c>
      <c r="C89" s="1021"/>
      <c r="D89" s="1023"/>
      <c r="E89" s="1091"/>
      <c r="F89" s="1093"/>
      <c r="G89" s="608"/>
      <c r="H89" s="608"/>
      <c r="I89" s="608"/>
      <c r="J89" s="155"/>
      <c r="K89" s="155"/>
      <c r="L89" s="155"/>
      <c r="M89" s="155"/>
      <c r="N89" s="155"/>
      <c r="O89" s="155"/>
      <c r="P89" s="155"/>
      <c r="Q89" s="155"/>
      <c r="R89" s="155"/>
      <c r="S89" s="155"/>
    </row>
    <row r="90" spans="1:20" s="177" customFormat="1" ht="20" customHeight="1" x14ac:dyDescent="0.35">
      <c r="A90" s="106"/>
      <c r="B90" s="630" t="s">
        <v>610</v>
      </c>
      <c r="C90" s="1006">
        <f>C81</f>
        <v>85000</v>
      </c>
      <c r="D90" s="1008" t="s">
        <v>599</v>
      </c>
      <c r="E90" s="1091">
        <f>E81</f>
        <v>5000</v>
      </c>
      <c r="F90" s="1093">
        <v>40000</v>
      </c>
      <c r="G90" s="608"/>
      <c r="H90" s="608"/>
      <c r="I90" s="608"/>
      <c r="J90" s="155"/>
      <c r="K90" s="155"/>
      <c r="L90" s="155"/>
      <c r="M90" s="155"/>
      <c r="N90" s="155"/>
      <c r="O90" s="155"/>
      <c r="P90" s="155"/>
      <c r="Q90" s="155"/>
      <c r="R90" s="155"/>
      <c r="S90" s="155"/>
    </row>
    <row r="91" spans="1:20" s="177" customFormat="1" ht="20" customHeight="1" thickBot="1" x14ac:dyDescent="0.4">
      <c r="A91" s="106"/>
      <c r="B91" s="642" t="s">
        <v>592</v>
      </c>
      <c r="C91" s="1007"/>
      <c r="D91" s="1009"/>
      <c r="E91" s="1092"/>
      <c r="F91" s="1094"/>
      <c r="G91" s="608"/>
      <c r="H91" s="608"/>
      <c r="I91" s="608"/>
      <c r="J91" s="155"/>
      <c r="K91" s="155"/>
      <c r="L91" s="155"/>
      <c r="M91" s="155"/>
      <c r="N91" s="155"/>
      <c r="O91" s="155"/>
      <c r="P91" s="155"/>
      <c r="Q91" s="155"/>
      <c r="R91" s="155"/>
      <c r="S91" s="155"/>
    </row>
    <row r="92" spans="1:20" s="177" customFormat="1" ht="20" customHeight="1" thickBot="1" x14ac:dyDescent="0.4">
      <c r="A92" s="106"/>
      <c r="B92" s="730"/>
      <c r="C92" s="730"/>
      <c r="D92" s="675"/>
      <c r="E92" s="730"/>
      <c r="F92" s="246"/>
      <c r="G92" s="608"/>
      <c r="H92" s="608"/>
      <c r="I92" s="608"/>
      <c r="J92" s="155"/>
      <c r="K92" s="155"/>
      <c r="L92" s="155"/>
      <c r="M92" s="155"/>
      <c r="N92" s="155"/>
      <c r="O92" s="155"/>
      <c r="P92" s="155"/>
      <c r="Q92" s="155"/>
      <c r="R92" s="155"/>
      <c r="S92" s="155"/>
    </row>
    <row r="93" spans="1:20" s="156" customFormat="1" ht="10.9" customHeight="1" thickBot="1" x14ac:dyDescent="0.25">
      <c r="A93" s="106"/>
      <c r="B93" s="1050" t="s">
        <v>9</v>
      </c>
      <c r="C93" s="1051"/>
      <c r="D93" s="1051"/>
      <c r="E93" s="1052"/>
      <c r="F93" s="135"/>
      <c r="G93" s="106"/>
      <c r="H93" s="106"/>
      <c r="I93" s="976"/>
      <c r="J93" s="976"/>
      <c r="K93" s="155"/>
      <c r="L93" s="155"/>
      <c r="M93" s="155"/>
      <c r="N93" s="155"/>
      <c r="O93" s="155"/>
      <c r="P93" s="155"/>
      <c r="Q93" s="155"/>
      <c r="R93" s="155"/>
      <c r="S93" s="155"/>
      <c r="T93" s="155"/>
    </row>
    <row r="94" spans="1:20" s="156" customFormat="1" ht="10.9" customHeight="1" x14ac:dyDescent="0.2">
      <c r="A94" s="106"/>
      <c r="B94" s="249" t="s">
        <v>69</v>
      </c>
      <c r="C94" s="250">
        <v>0.6</v>
      </c>
      <c r="D94" s="250" t="s">
        <v>70</v>
      </c>
      <c r="E94" s="251">
        <v>0.8</v>
      </c>
      <c r="F94" s="210"/>
      <c r="G94" s="106"/>
      <c r="H94" s="106"/>
      <c r="I94" s="976"/>
      <c r="J94" s="976"/>
      <c r="K94" s="155"/>
      <c r="L94" s="155"/>
      <c r="M94" s="155"/>
      <c r="N94" s="155"/>
      <c r="O94" s="155"/>
      <c r="P94" s="155"/>
      <c r="Q94" s="155"/>
      <c r="R94" s="155"/>
      <c r="S94" s="155"/>
      <c r="T94" s="155"/>
    </row>
    <row r="95" spans="1:20" s="156" customFormat="1" ht="10.9" customHeight="1" x14ac:dyDescent="0.2">
      <c r="A95" s="106"/>
      <c r="B95" s="207" t="s">
        <v>71</v>
      </c>
      <c r="C95" s="208">
        <v>1.2</v>
      </c>
      <c r="D95" s="208" t="s">
        <v>72</v>
      </c>
      <c r="E95" s="209">
        <v>0.9</v>
      </c>
      <c r="F95" s="210"/>
      <c r="G95" s="106"/>
      <c r="H95" s="106"/>
      <c r="I95" s="976"/>
      <c r="J95" s="976"/>
      <c r="K95" s="155"/>
      <c r="L95" s="155"/>
      <c r="M95" s="155"/>
      <c r="N95" s="155"/>
      <c r="O95" s="155"/>
      <c r="P95" s="155"/>
      <c r="Q95" s="155"/>
      <c r="R95" s="155"/>
      <c r="S95" s="155"/>
      <c r="T95" s="155"/>
    </row>
    <row r="96" spans="1:20" s="156" customFormat="1" ht="10.9" customHeight="1" x14ac:dyDescent="0.2">
      <c r="A96" s="106"/>
      <c r="B96" s="207" t="s">
        <v>73</v>
      </c>
      <c r="C96" s="208">
        <v>1.3</v>
      </c>
      <c r="D96" s="208" t="s">
        <v>74</v>
      </c>
      <c r="E96" s="209">
        <v>1.3</v>
      </c>
      <c r="F96" s="210"/>
      <c r="G96" s="106"/>
      <c r="H96" s="214"/>
      <c r="I96" s="976"/>
      <c r="J96" s="976"/>
      <c r="K96" s="155"/>
      <c r="L96" s="155"/>
      <c r="M96" s="155"/>
      <c r="N96" s="155"/>
      <c r="O96" s="155"/>
      <c r="P96" s="155"/>
      <c r="Q96" s="155"/>
      <c r="R96" s="155"/>
      <c r="S96" s="155"/>
      <c r="T96" s="155"/>
    </row>
    <row r="97" spans="1:20" s="156" customFormat="1" ht="10.9" customHeight="1" x14ac:dyDescent="0.2">
      <c r="A97" s="106"/>
      <c r="B97" s="207" t="s">
        <v>75</v>
      </c>
      <c r="C97" s="208">
        <v>1.2</v>
      </c>
      <c r="D97" s="208" t="s">
        <v>76</v>
      </c>
      <c r="E97" s="209">
        <v>1.3</v>
      </c>
      <c r="F97" s="210"/>
      <c r="G97" s="106"/>
      <c r="H97" s="214"/>
      <c r="I97" s="976"/>
      <c r="J97" s="976"/>
      <c r="K97" s="155"/>
      <c r="L97" s="155"/>
      <c r="M97" s="155"/>
      <c r="N97" s="155"/>
      <c r="O97" s="155"/>
      <c r="P97" s="155"/>
      <c r="Q97" s="155"/>
      <c r="R97" s="155"/>
      <c r="S97" s="155"/>
      <c r="T97" s="155"/>
    </row>
    <row r="98" spans="1:20" s="156" customFormat="1" ht="10.9" customHeight="1" x14ac:dyDescent="0.2">
      <c r="A98" s="106"/>
      <c r="B98" s="207" t="s">
        <v>77</v>
      </c>
      <c r="C98" s="208">
        <v>1</v>
      </c>
      <c r="D98" s="208" t="s">
        <v>78</v>
      </c>
      <c r="E98" s="209">
        <v>1.4</v>
      </c>
      <c r="F98" s="210"/>
      <c r="G98" s="106"/>
      <c r="H98" s="214"/>
      <c r="I98" s="976"/>
      <c r="J98" s="976"/>
      <c r="K98" s="155"/>
      <c r="L98" s="155"/>
      <c r="M98" s="155"/>
      <c r="N98" s="155"/>
      <c r="O98" s="155"/>
      <c r="P98" s="155"/>
      <c r="Q98" s="155"/>
      <c r="R98" s="155"/>
      <c r="S98" s="155"/>
      <c r="T98" s="155"/>
    </row>
    <row r="99" spans="1:20" s="156" customFormat="1" ht="10.9" customHeight="1" thickBot="1" x14ac:dyDescent="0.3">
      <c r="A99" s="106"/>
      <c r="B99" s="211" t="s">
        <v>79</v>
      </c>
      <c r="C99" s="212">
        <v>0.8</v>
      </c>
      <c r="D99" s="212" t="s">
        <v>80</v>
      </c>
      <c r="E99" s="213">
        <v>1.4</v>
      </c>
      <c r="F99" s="210"/>
      <c r="G99" s="106"/>
      <c r="H99" s="93"/>
      <c r="I99" s="976"/>
      <c r="J99" s="976"/>
      <c r="K99" s="155"/>
      <c r="L99" s="155"/>
      <c r="M99" s="155"/>
      <c r="N99" s="155"/>
      <c r="O99" s="155"/>
      <c r="P99" s="155"/>
      <c r="Q99" s="155"/>
      <c r="R99" s="155"/>
      <c r="S99" s="155"/>
      <c r="T99" s="155"/>
    </row>
    <row r="100" spans="1:20" s="156" customFormat="1" ht="10.9" customHeight="1" thickBot="1" x14ac:dyDescent="0.3">
      <c r="A100" s="106"/>
      <c r="B100" s="210"/>
      <c r="C100" s="210"/>
      <c r="D100" s="210"/>
      <c r="E100" s="210"/>
      <c r="F100" s="210"/>
      <c r="G100" s="106"/>
      <c r="H100" s="71"/>
      <c r="I100" s="976"/>
      <c r="J100" s="976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</row>
    <row r="101" spans="1:20" s="66" customFormat="1" ht="28.5" customHeight="1" thickBot="1" x14ac:dyDescent="0.3">
      <c r="B101" s="825" t="s">
        <v>81</v>
      </c>
      <c r="C101" s="827"/>
      <c r="D101" s="71"/>
      <c r="E101" s="71"/>
      <c r="F101" s="71"/>
      <c r="G101" s="71"/>
      <c r="H101" s="93"/>
      <c r="I101" s="976"/>
      <c r="J101" s="976"/>
      <c r="K101" s="471"/>
    </row>
    <row r="102" spans="1:20" s="66" customFormat="1" ht="10.5" x14ac:dyDescent="0.25">
      <c r="B102" s="360" t="s">
        <v>82</v>
      </c>
      <c r="C102" s="94">
        <v>0.15</v>
      </c>
      <c r="D102" s="71"/>
      <c r="E102" s="71"/>
      <c r="F102" s="71"/>
      <c r="G102" s="71"/>
      <c r="H102" s="71"/>
      <c r="I102" s="976"/>
      <c r="J102" s="976"/>
      <c r="K102" s="471"/>
    </row>
    <row r="103" spans="1:20" s="66" customFormat="1" ht="42" x14ac:dyDescent="0.25">
      <c r="B103" s="360" t="s">
        <v>320</v>
      </c>
      <c r="C103" s="94">
        <v>0.15</v>
      </c>
      <c r="D103" s="71"/>
      <c r="E103" s="71"/>
      <c r="F103" s="71"/>
      <c r="G103" s="71"/>
      <c r="H103" s="71"/>
      <c r="I103" s="976"/>
      <c r="J103" s="976"/>
      <c r="K103" s="471"/>
    </row>
    <row r="104" spans="1:20" s="66" customFormat="1" ht="31.5" x14ac:dyDescent="0.25">
      <c r="B104" s="96" t="s">
        <v>255</v>
      </c>
      <c r="C104" s="95">
        <v>0.35</v>
      </c>
      <c r="D104" s="71"/>
      <c r="E104" s="71"/>
      <c r="F104" s="71"/>
      <c r="G104" s="71"/>
      <c r="H104" s="71"/>
      <c r="I104" s="976"/>
      <c r="J104" s="976"/>
      <c r="K104" s="471"/>
    </row>
    <row r="105" spans="1:20" s="66" customFormat="1" ht="10.5" x14ac:dyDescent="0.25">
      <c r="B105" s="359" t="s">
        <v>321</v>
      </c>
      <c r="C105" s="95">
        <v>0.15</v>
      </c>
      <c r="D105" s="71"/>
      <c r="E105" s="71"/>
      <c r="F105" s="71"/>
      <c r="G105" s="71"/>
      <c r="H105" s="71"/>
      <c r="I105" s="976"/>
      <c r="J105" s="976"/>
      <c r="K105" s="471"/>
    </row>
    <row r="106" spans="1:20" s="66" customFormat="1" ht="31.5" x14ac:dyDescent="0.25">
      <c r="B106" s="359" t="s">
        <v>83</v>
      </c>
      <c r="C106" s="95">
        <v>0.55000000000000004</v>
      </c>
      <c r="D106" s="71"/>
      <c r="E106" s="71"/>
      <c r="F106" s="71"/>
      <c r="G106" s="71"/>
      <c r="H106" s="71"/>
      <c r="I106" s="976"/>
      <c r="J106" s="976"/>
      <c r="K106" s="471"/>
    </row>
    <row r="107" spans="1:20" s="66" customFormat="1" ht="10.5" x14ac:dyDescent="0.25">
      <c r="B107" s="359" t="s">
        <v>230</v>
      </c>
      <c r="C107" s="95">
        <v>0.15</v>
      </c>
      <c r="D107" s="71"/>
      <c r="E107" s="71"/>
      <c r="F107" s="71"/>
      <c r="G107" s="71"/>
      <c r="H107" s="71"/>
      <c r="I107" s="976"/>
      <c r="J107" s="976"/>
      <c r="K107" s="471"/>
    </row>
    <row r="108" spans="1:20" s="66" customFormat="1" ht="10.5" x14ac:dyDescent="0.25">
      <c r="B108" s="359" t="s">
        <v>84</v>
      </c>
      <c r="C108" s="95">
        <v>0.15</v>
      </c>
      <c r="D108" s="71"/>
      <c r="E108" s="71"/>
      <c r="F108" s="71"/>
      <c r="G108" s="71"/>
      <c r="H108" s="71"/>
      <c r="I108" s="976"/>
      <c r="J108" s="976"/>
      <c r="K108" s="471"/>
    </row>
    <row r="109" spans="1:20" s="66" customFormat="1" ht="10.5" x14ac:dyDescent="0.25">
      <c r="B109" s="359" t="s">
        <v>322</v>
      </c>
      <c r="C109" s="95">
        <v>0.2</v>
      </c>
      <c r="D109" s="71"/>
      <c r="E109" s="71"/>
      <c r="F109" s="71"/>
      <c r="G109" s="71"/>
      <c r="H109" s="71"/>
      <c r="I109" s="976"/>
      <c r="J109" s="976"/>
      <c r="K109" s="471"/>
    </row>
    <row r="110" spans="1:20" s="10" customFormat="1" ht="10.5" x14ac:dyDescent="0.25">
      <c r="B110" s="359" t="s">
        <v>85</v>
      </c>
      <c r="C110" s="95">
        <v>0.15</v>
      </c>
      <c r="D110" s="71"/>
      <c r="E110" s="71"/>
      <c r="F110" s="71"/>
      <c r="G110" s="71"/>
      <c r="H110" s="71"/>
      <c r="I110" s="976"/>
      <c r="J110" s="976"/>
      <c r="K110" s="471"/>
    </row>
    <row r="111" spans="1:20" s="10" customFormat="1" ht="10.5" x14ac:dyDescent="0.25">
      <c r="B111" s="359" t="s">
        <v>86</v>
      </c>
      <c r="C111" s="95">
        <v>0.15</v>
      </c>
      <c r="D111" s="71"/>
      <c r="E111" s="71"/>
      <c r="F111" s="71"/>
      <c r="G111" s="71"/>
      <c r="H111" s="71"/>
      <c r="I111" s="976"/>
      <c r="J111" s="976"/>
      <c r="K111" s="471"/>
    </row>
    <row r="112" spans="1:20" s="10" customFormat="1" ht="31.5" x14ac:dyDescent="0.25">
      <c r="B112" s="359" t="s">
        <v>87</v>
      </c>
      <c r="C112" s="95">
        <v>0.25</v>
      </c>
      <c r="D112" s="71"/>
      <c r="E112" s="71"/>
      <c r="F112" s="71"/>
      <c r="G112" s="71"/>
      <c r="H112" s="71"/>
      <c r="I112" s="976"/>
      <c r="J112" s="976"/>
      <c r="K112" s="471"/>
    </row>
    <row r="113" spans="1:20" s="10" customFormat="1" ht="52.5" x14ac:dyDescent="0.25">
      <c r="B113" s="96" t="s">
        <v>88</v>
      </c>
      <c r="C113" s="97">
        <v>1</v>
      </c>
      <c r="D113" s="71"/>
      <c r="E113" s="71"/>
      <c r="F113" s="71"/>
      <c r="G113" s="71"/>
      <c r="H113" s="71"/>
      <c r="I113" s="976"/>
      <c r="J113" s="976"/>
      <c r="K113" s="471"/>
    </row>
    <row r="114" spans="1:20" s="10" customFormat="1" ht="10.5" x14ac:dyDescent="0.25">
      <c r="B114" s="96" t="s">
        <v>89</v>
      </c>
      <c r="C114" s="97">
        <v>0.5</v>
      </c>
      <c r="D114" s="71"/>
      <c r="E114" s="71"/>
      <c r="F114" s="71"/>
      <c r="G114" s="71"/>
      <c r="H114" s="89"/>
      <c r="I114" s="976"/>
      <c r="J114" s="976"/>
      <c r="K114" s="471"/>
    </row>
    <row r="115" spans="1:20" s="10" customFormat="1" ht="10.5" x14ac:dyDescent="0.25">
      <c r="B115" s="96" t="s">
        <v>90</v>
      </c>
      <c r="C115" s="97">
        <v>0.5</v>
      </c>
      <c r="D115" s="71"/>
      <c r="E115" s="71"/>
      <c r="F115" s="71"/>
      <c r="G115" s="71"/>
      <c r="H115" s="99"/>
      <c r="I115" s="976"/>
      <c r="J115" s="976"/>
      <c r="K115" s="471"/>
    </row>
    <row r="116" spans="1:20" s="10" customFormat="1" ht="12.5" x14ac:dyDescent="0.25">
      <c r="B116" s="96" t="s">
        <v>324</v>
      </c>
      <c r="C116" s="98">
        <v>0.15</v>
      </c>
      <c r="D116" s="403" t="s">
        <v>31</v>
      </c>
      <c r="E116" s="88"/>
      <c r="F116" s="88"/>
      <c r="G116" s="88"/>
      <c r="H116" s="99"/>
      <c r="I116" s="976"/>
      <c r="J116" s="976"/>
      <c r="K116" s="471"/>
    </row>
    <row r="117" spans="1:20" s="10" customFormat="1" ht="11" thickBot="1" x14ac:dyDescent="0.3">
      <c r="B117" s="100" t="s">
        <v>91</v>
      </c>
      <c r="C117" s="101">
        <v>0.15</v>
      </c>
      <c r="I117" s="976"/>
      <c r="J117" s="976"/>
      <c r="K117" s="471"/>
    </row>
    <row r="118" spans="1:20" s="66" customFormat="1" ht="21.75" customHeight="1" x14ac:dyDescent="0.25">
      <c r="A118" s="106"/>
      <c r="B118" s="210"/>
      <c r="C118" s="210"/>
      <c r="D118" s="210"/>
      <c r="E118" s="210"/>
      <c r="F118" s="71"/>
      <c r="G118" s="71"/>
      <c r="H118" s="71"/>
      <c r="I118" s="976"/>
      <c r="J118" s="976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</row>
    <row r="119" spans="1:20" s="66" customFormat="1" ht="10.9" customHeight="1" x14ac:dyDescent="0.25">
      <c r="A119" s="106"/>
      <c r="B119" s="215"/>
      <c r="C119" s="216"/>
      <c r="D119" s="88"/>
      <c r="E119" s="88"/>
      <c r="F119" s="99"/>
      <c r="G119" s="99"/>
      <c r="H119" s="105"/>
      <c r="I119" s="1"/>
      <c r="J119" s="1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</row>
    <row r="120" spans="1:20" s="66" customFormat="1" ht="10.9" customHeight="1" x14ac:dyDescent="0.25">
      <c r="A120" s="106"/>
      <c r="B120" s="103"/>
      <c r="C120" s="104"/>
      <c r="D120" s="99"/>
      <c r="E120" s="99"/>
      <c r="F120" s="279"/>
      <c r="G120" s="279"/>
      <c r="H120" s="105"/>
      <c r="I120" s="1"/>
      <c r="J120" s="1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</row>
    <row r="121" spans="1:20" s="66" customFormat="1" ht="10.9" customHeight="1" x14ac:dyDescent="0.25">
      <c r="A121" s="106"/>
      <c r="B121" s="267" t="s">
        <v>326</v>
      </c>
      <c r="C121" s="267"/>
      <c r="D121" s="267"/>
      <c r="E121" s="268"/>
      <c r="F121" s="267"/>
      <c r="G121" s="267"/>
      <c r="H121" s="71"/>
      <c r="I121" s="53"/>
      <c r="J121" s="53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</row>
    <row r="122" spans="1:20" s="66" customFormat="1" ht="10.9" customHeight="1" x14ac:dyDescent="0.25">
      <c r="A122" s="106"/>
      <c r="B122" s="267" t="s">
        <v>96</v>
      </c>
      <c r="C122" s="267"/>
      <c r="D122" s="267"/>
      <c r="E122" s="267"/>
      <c r="F122" s="267"/>
      <c r="G122" s="267"/>
      <c r="H122" s="71"/>
      <c r="I122" s="53"/>
      <c r="J122" s="53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</row>
    <row r="123" spans="1:20" s="66" customFormat="1" ht="10.9" customHeight="1" x14ac:dyDescent="0.25">
      <c r="A123" s="106"/>
      <c r="B123" s="267" t="s">
        <v>622</v>
      </c>
      <c r="C123" s="267"/>
      <c r="D123" s="267"/>
      <c r="E123" s="267"/>
      <c r="F123" s="267"/>
      <c r="G123" s="269"/>
      <c r="H123" s="138"/>
      <c r="I123" s="138"/>
      <c r="J123" s="138"/>
      <c r="K123" s="106"/>
      <c r="L123" s="106"/>
      <c r="M123" s="155"/>
      <c r="N123" s="155"/>
      <c r="O123" s="155"/>
      <c r="P123" s="155"/>
      <c r="Q123" s="155"/>
      <c r="R123" s="155"/>
      <c r="S123" s="155"/>
      <c r="T123" s="155"/>
    </row>
    <row r="124" spans="1:20" s="66" customFormat="1" ht="10.9" customHeight="1" x14ac:dyDescent="0.25">
      <c r="A124" s="106"/>
      <c r="B124" s="267" t="s">
        <v>97</v>
      </c>
      <c r="C124" s="267"/>
      <c r="D124" s="269"/>
      <c r="E124" s="269"/>
      <c r="F124" s="269"/>
      <c r="G124" s="269"/>
      <c r="H124" s="138"/>
      <c r="I124" s="138"/>
      <c r="J124" s="138"/>
      <c r="K124" s="106"/>
      <c r="L124" s="106"/>
      <c r="M124" s="106"/>
      <c r="N124" s="155"/>
      <c r="O124" s="155"/>
      <c r="P124" s="155"/>
      <c r="Q124" s="155"/>
      <c r="R124" s="155"/>
      <c r="S124" s="155"/>
      <c r="T124" s="155"/>
    </row>
    <row r="125" spans="1:20" x14ac:dyDescent="0.25">
      <c r="A125" s="106"/>
      <c r="B125" s="267" t="s">
        <v>98</v>
      </c>
      <c r="C125" s="267"/>
      <c r="D125" s="269"/>
      <c r="E125" s="269"/>
      <c r="F125" s="272"/>
      <c r="G125" s="271"/>
      <c r="H125" s="138"/>
      <c r="I125" s="138"/>
      <c r="J125" s="138"/>
      <c r="K125" s="106"/>
      <c r="L125" s="106"/>
      <c r="M125" s="106"/>
      <c r="N125" s="106"/>
      <c r="O125" s="106"/>
      <c r="P125" s="106"/>
      <c r="Q125" s="106"/>
      <c r="R125" s="106"/>
      <c r="S125" s="106"/>
    </row>
    <row r="126" spans="1:20" x14ac:dyDescent="0.25">
      <c r="A126" s="106"/>
      <c r="B126" s="267" t="s">
        <v>164</v>
      </c>
      <c r="C126" s="267"/>
      <c r="D126" s="271"/>
      <c r="E126" s="269"/>
      <c r="F126" s="269"/>
      <c r="G126" s="269"/>
      <c r="H126" s="138"/>
      <c r="I126" s="138"/>
      <c r="J126" s="138"/>
      <c r="K126" s="106"/>
      <c r="L126" s="106"/>
      <c r="M126" s="106"/>
      <c r="N126" s="106"/>
      <c r="O126" s="106"/>
      <c r="P126" s="106"/>
      <c r="Q126" s="106"/>
      <c r="R126" s="106"/>
      <c r="S126" s="106"/>
    </row>
    <row r="127" spans="1:20" x14ac:dyDescent="0.25">
      <c r="A127" s="106"/>
      <c r="B127" s="40"/>
      <c r="C127" s="134"/>
      <c r="D127" s="135"/>
      <c r="E127" s="136"/>
      <c r="F127" s="106"/>
      <c r="G127" s="137"/>
      <c r="H127" s="138"/>
      <c r="I127" s="138"/>
      <c r="J127" s="138"/>
      <c r="K127" s="106"/>
      <c r="L127" s="106"/>
      <c r="M127" s="106"/>
      <c r="N127" s="106"/>
      <c r="O127" s="106"/>
      <c r="P127" s="106"/>
      <c r="Q127" s="106"/>
      <c r="R127" s="106"/>
      <c r="S127" s="106"/>
    </row>
    <row r="128" spans="1:20" x14ac:dyDescent="0.25">
      <c r="A128" s="106"/>
      <c r="B128" s="40"/>
      <c r="C128" s="134"/>
      <c r="D128" s="135"/>
      <c r="E128" s="136"/>
      <c r="F128" s="106"/>
      <c r="G128" s="137"/>
      <c r="H128" s="40"/>
      <c r="I128" s="40"/>
      <c r="J128" s="40"/>
      <c r="K128" s="40"/>
      <c r="L128" s="40"/>
      <c r="M128" s="106"/>
      <c r="N128" s="106"/>
      <c r="O128" s="106"/>
      <c r="P128" s="106"/>
      <c r="Q128" s="106"/>
      <c r="R128" s="106"/>
      <c r="S128" s="106"/>
    </row>
    <row r="129" spans="1:22" x14ac:dyDescent="0.25">
      <c r="A129" s="106"/>
      <c r="B129" s="40"/>
      <c r="C129" s="134"/>
      <c r="D129" s="135"/>
      <c r="E129" s="136"/>
      <c r="F129" s="106"/>
      <c r="G129" s="137"/>
      <c r="H129" s="40"/>
      <c r="I129" s="40"/>
      <c r="J129" s="40"/>
      <c r="K129" s="40"/>
      <c r="L129" s="40"/>
      <c r="M129" s="40"/>
      <c r="N129" s="106"/>
      <c r="O129" s="106"/>
      <c r="P129" s="106"/>
      <c r="Q129" s="106"/>
      <c r="R129" s="106"/>
      <c r="S129" s="106"/>
    </row>
    <row r="130" spans="1:22" x14ac:dyDescent="0.25">
      <c r="A130" s="40"/>
      <c r="B130" s="40"/>
      <c r="C130" s="134"/>
      <c r="D130" s="135"/>
      <c r="E130" s="136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</row>
    <row r="131" spans="1:22" x14ac:dyDescent="0.25">
      <c r="A131" s="40"/>
      <c r="B131" s="40"/>
      <c r="C131" s="134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</row>
    <row r="132" spans="1:22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</row>
    <row r="133" spans="1:22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</row>
    <row r="134" spans="1:22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</row>
    <row r="135" spans="1:22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</row>
    <row r="136" spans="1:22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</row>
    <row r="137" spans="1:22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</row>
    <row r="138" spans="1:22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</row>
    <row r="139" spans="1:22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</row>
    <row r="140" spans="1:22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</row>
    <row r="141" spans="1:22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</row>
    <row r="142" spans="1:22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</row>
    <row r="143" spans="1:22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</row>
    <row r="144" spans="1:22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</row>
    <row r="145" spans="1:22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</row>
    <row r="146" spans="1:22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</row>
    <row r="147" spans="1:22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</row>
    <row r="148" spans="1:22" x14ac:dyDescent="0.25">
      <c r="A148" s="40"/>
      <c r="B148" s="40"/>
      <c r="C148" s="40"/>
      <c r="D148" s="40"/>
      <c r="E148" s="40"/>
      <c r="F148" s="40"/>
      <c r="G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</row>
    <row r="149" spans="1:22" x14ac:dyDescent="0.25">
      <c r="A149" s="40"/>
      <c r="B149" s="40"/>
      <c r="C149" s="40"/>
      <c r="D149" s="40"/>
      <c r="E149" s="40"/>
      <c r="F149" s="40"/>
      <c r="G149" s="40"/>
      <c r="N149" s="40"/>
      <c r="O149" s="40"/>
      <c r="P149" s="40"/>
      <c r="Q149" s="40"/>
      <c r="R149" s="40"/>
      <c r="S149" s="40"/>
      <c r="T149" s="40"/>
      <c r="U149" s="40"/>
      <c r="V149" s="40"/>
    </row>
    <row r="150" spans="1:22" x14ac:dyDescent="0.25">
      <c r="A150" s="106"/>
      <c r="B150" s="40"/>
      <c r="C150" s="40"/>
      <c r="D150" s="40"/>
      <c r="E150" s="40"/>
    </row>
    <row r="151" spans="1:22" x14ac:dyDescent="0.25">
      <c r="A151" s="106"/>
      <c r="B151" s="40"/>
      <c r="C151" s="40"/>
    </row>
    <row r="152" spans="1:22" x14ac:dyDescent="0.25">
      <c r="A152" s="106"/>
    </row>
    <row r="153" spans="1:22" x14ac:dyDescent="0.25">
      <c r="A153" s="106"/>
    </row>
    <row r="154" spans="1:22" x14ac:dyDescent="0.25">
      <c r="A154" s="106"/>
    </row>
    <row r="155" spans="1:22" x14ac:dyDescent="0.25">
      <c r="A155" s="106"/>
    </row>
    <row r="156" spans="1:22" x14ac:dyDescent="0.25">
      <c r="A156" s="106"/>
    </row>
    <row r="157" spans="1:22" x14ac:dyDescent="0.25">
      <c r="A157" s="106"/>
    </row>
  </sheetData>
  <mergeCells count="70">
    <mergeCell ref="K44:K46"/>
    <mergeCell ref="F45:G45"/>
    <mergeCell ref="F46:G46"/>
    <mergeCell ref="B101:C101"/>
    <mergeCell ref="B62:I62"/>
    <mergeCell ref="B93:E93"/>
    <mergeCell ref="I93:J118"/>
    <mergeCell ref="F63:G63"/>
    <mergeCell ref="F64:G64"/>
    <mergeCell ref="F66:G66"/>
    <mergeCell ref="B68:D68"/>
    <mergeCell ref="B58:B59"/>
    <mergeCell ref="C58:C59"/>
    <mergeCell ref="F86:F87"/>
    <mergeCell ref="F65:G65"/>
    <mergeCell ref="G72:I72"/>
    <mergeCell ref="K38:K40"/>
    <mergeCell ref="F39:G39"/>
    <mergeCell ref="F40:G40"/>
    <mergeCell ref="F41:G41"/>
    <mergeCell ref="K41:K43"/>
    <mergeCell ref="F42:G42"/>
    <mergeCell ref="F43:G43"/>
    <mergeCell ref="K35:K37"/>
    <mergeCell ref="F36:G36"/>
    <mergeCell ref="F37:G37"/>
    <mergeCell ref="B22:B23"/>
    <mergeCell ref="C22:C23"/>
    <mergeCell ref="D22:D23"/>
    <mergeCell ref="E22:E23"/>
    <mergeCell ref="F22:G22"/>
    <mergeCell ref="H22:I22"/>
    <mergeCell ref="B33:J33"/>
    <mergeCell ref="F34:G34"/>
    <mergeCell ref="H6:I6"/>
    <mergeCell ref="B5:I5"/>
    <mergeCell ref="D58:D59"/>
    <mergeCell ref="E58:E59"/>
    <mergeCell ref="F58:G58"/>
    <mergeCell ref="F38:G38"/>
    <mergeCell ref="F44:G44"/>
    <mergeCell ref="B49:B50"/>
    <mergeCell ref="C49:C50"/>
    <mergeCell ref="D49:D50"/>
    <mergeCell ref="E49:E50"/>
    <mergeCell ref="F49:G49"/>
    <mergeCell ref="H49:I49"/>
    <mergeCell ref="H58:I58"/>
    <mergeCell ref="B48:I48"/>
    <mergeCell ref="F35:G35"/>
    <mergeCell ref="B6:B7"/>
    <mergeCell ref="C6:C7"/>
    <mergeCell ref="D6:D7"/>
    <mergeCell ref="E6:E7"/>
    <mergeCell ref="F6:G6"/>
    <mergeCell ref="B21:I21"/>
    <mergeCell ref="B57:I57"/>
    <mergeCell ref="B84:F84"/>
    <mergeCell ref="B72:F72"/>
    <mergeCell ref="C90:C91"/>
    <mergeCell ref="D90:D91"/>
    <mergeCell ref="E90:E91"/>
    <mergeCell ref="F90:F91"/>
    <mergeCell ref="C88:C89"/>
    <mergeCell ref="D88:D89"/>
    <mergeCell ref="E88:E89"/>
    <mergeCell ref="F88:F89"/>
    <mergeCell ref="C86:C87"/>
    <mergeCell ref="D86:D87"/>
    <mergeCell ref="E86:E87"/>
  </mergeCells>
  <hyperlinks>
    <hyperlink ref="D1" location="TITLE!A1" display="TITLE"/>
    <hyperlink ref="J31" location="Starhit.ru!A1" display="&lt;&lt; наверх"/>
    <hyperlink ref="J56" location="Starhit.ru!A1" display="&lt;&lt; наверх"/>
    <hyperlink ref="D116" location="Starhit.ru!A1" display="&lt;&lt; наверх"/>
    <hyperlink ref="G86" r:id="rId1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TITLE</vt:lpstr>
      <vt:lpstr>Пакеты_Women's network</vt:lpstr>
      <vt:lpstr>СПЕЦПРОЕКТЫ</vt:lpstr>
      <vt:lpstr>Elle.ru</vt:lpstr>
      <vt:lpstr>Woman.ru</vt:lpstr>
      <vt:lpstr>MarieClaire.ru</vt:lpstr>
      <vt:lpstr>Psychologies.ru</vt:lpstr>
      <vt:lpstr>Wday.ru</vt:lpstr>
      <vt:lpstr>Starhit.ru</vt:lpstr>
      <vt:lpstr>Ellegirl.ru</vt:lpstr>
      <vt:lpstr>Parents.ru</vt:lpstr>
      <vt:lpstr>Elledecoration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SVinogradova</dc:creator>
  <cp:lastModifiedBy>svinogradova</cp:lastModifiedBy>
  <dcterms:created xsi:type="dcterms:W3CDTF">2017-01-11T09:15:22Z</dcterms:created>
  <dcterms:modified xsi:type="dcterms:W3CDTF">2020-09-21T14:33:33Z</dcterms:modified>
</cp:coreProperties>
</file>